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1175" windowHeight="11640" tabRatio="675" activeTab="2"/>
  </bookViews>
  <sheets>
    <sheet name="Kurzbeschreibung" sheetId="1" r:id="rId1"/>
    <sheet name="Annahmerichtlinien" sheetId="2" r:id="rId2"/>
    <sheet name="Allgemein" sheetId="3" r:id="rId3"/>
    <sheet name="Berechnung" sheetId="4" state="hidden" r:id="rId4"/>
    <sheet name="Einzelpersonen" sheetId="5" r:id="rId5"/>
    <sheet name="Tarif" sheetId="6" state="hidden" r:id="rId6"/>
    <sheet name="Bemerkungen" sheetId="7" r:id="rId7"/>
    <sheet name="Deklaration" sheetId="8" r:id="rId8"/>
    <sheet name="Schlusserklärung" sheetId="9" r:id="rId9"/>
  </sheets>
  <externalReferences>
    <externalReference r:id="rId12"/>
  </externalReferences>
  <definedNames>
    <definedName name="_ftn1" localSheetId="2">'Allgemein'!#REF!</definedName>
    <definedName name="_ftn1" localSheetId="6">'Bemerkungen'!#REF!</definedName>
    <definedName name="_ftn1" localSheetId="4">'Einzelpersonen'!$B$3</definedName>
    <definedName name="_ftn2" localSheetId="2">'Allgemein'!#REF!</definedName>
    <definedName name="_ftn2" localSheetId="6">'Bemerkungen'!#REF!</definedName>
    <definedName name="_ftn2" localSheetId="4">'Einzelpersonen'!$B$4</definedName>
    <definedName name="_ftn3" localSheetId="2">'Allgemein'!#REF!</definedName>
    <definedName name="_ftn3" localSheetId="6">'Bemerkungen'!#REF!</definedName>
    <definedName name="_ftn3" localSheetId="4">'Einzelpersonen'!$B$5</definedName>
    <definedName name="_ftnref1" localSheetId="2">'Allgemein'!#REF!</definedName>
    <definedName name="_ftnref1" localSheetId="6">'Bemerkungen'!#REF!</definedName>
    <definedName name="_ftnref1" localSheetId="4">'Einzelpersonen'!#REF!</definedName>
    <definedName name="_ftnref2" localSheetId="2">'Allgemein'!#REF!</definedName>
    <definedName name="_ftnref2" localSheetId="6">'Bemerkungen'!#REF!</definedName>
    <definedName name="_ftnref2" localSheetId="4">'Einzelpersonen'!#REF!</definedName>
    <definedName name="_ftnref3" localSheetId="2">'Allgemein'!#REF!</definedName>
    <definedName name="_ftnref3" localSheetId="6">'Bemerkungen'!#REF!</definedName>
    <definedName name="_ftnref3" localSheetId="4">'Einzelpersonen'!#REF!</definedName>
    <definedName name="_xlnm.Print_Area" localSheetId="2">'Allgemein'!$A$1:$AH$42</definedName>
    <definedName name="_xlnm.Print_Area" localSheetId="6">'Bemerkungen'!$A$1:$AH$39</definedName>
    <definedName name="_xlnm.Print_Area" localSheetId="7">'Deklaration'!$A$1:$I$60</definedName>
    <definedName name="_xlnm.Print_Area" localSheetId="4">'Einzelpersonen'!$A$1:$AH$58</definedName>
    <definedName name="_xlnm.Print_Area" localSheetId="8">'Schlusserklärung'!$B$1:$I$192</definedName>
    <definedName name="_xlnm.Print_Titles" localSheetId="2">'Allgemein'!$7:$8</definedName>
    <definedName name="_xlnm.Print_Titles" localSheetId="6">'Bemerkungen'!$7:$8</definedName>
    <definedName name="Kontrollkästchen10" localSheetId="2">'Allgemein'!$B$22</definedName>
    <definedName name="Kontrollkästchen10" localSheetId="6">'Bemerkungen'!$B$21</definedName>
    <definedName name="Kontrollkästchen10" localSheetId="4">'Einzelpersonen'!#REF!</definedName>
    <definedName name="Kontrollkästchen2" localSheetId="2">'Allgemein'!$AK$21</definedName>
    <definedName name="Kontrollkästchen2" localSheetId="6">'Bemerkungen'!$AK$20</definedName>
    <definedName name="Kontrollkästchen2" localSheetId="4">'Einzelpersonen'!#REF!</definedName>
    <definedName name="Kontrollkästchen3" localSheetId="2">'Allgemein'!$AL$21</definedName>
    <definedName name="Kontrollkästchen3" localSheetId="6">'Bemerkungen'!$AL$20</definedName>
    <definedName name="Kontrollkästchen3" localSheetId="4">'Einzelpersonen'!#REF!</definedName>
    <definedName name="Kontrollkästchen30" localSheetId="2">'Allgemein'!#REF!</definedName>
    <definedName name="Kontrollkästchen30" localSheetId="6">'Bemerkungen'!#REF!</definedName>
    <definedName name="Kontrollkästchen30" localSheetId="4">'Einzelpersonen'!#REF!</definedName>
    <definedName name="Kontrollkästchen31" localSheetId="2">'Allgemein'!#REF!</definedName>
    <definedName name="Kontrollkästchen31" localSheetId="6">'Bemerkungen'!#REF!</definedName>
    <definedName name="Kontrollkästchen31" localSheetId="4">'Einzelpersonen'!#REF!</definedName>
    <definedName name="Kontrollkästchen32" localSheetId="2">'Allgemein'!#REF!</definedName>
    <definedName name="Kontrollkästchen32" localSheetId="6">'Bemerkungen'!#REF!</definedName>
    <definedName name="Kontrollkästchen32" localSheetId="4">'Einzelpersonen'!#REF!</definedName>
    <definedName name="Kontrollkästchen4" localSheetId="2">'Allgemein'!$AM$21</definedName>
    <definedName name="Kontrollkästchen4" localSheetId="6">'Bemerkungen'!$AM$20</definedName>
    <definedName name="Kontrollkästchen4" localSheetId="4">'Einzelpersonen'!#REF!</definedName>
    <definedName name="Kontrollkästchen44" localSheetId="2">'Allgemein'!$J$29</definedName>
    <definedName name="Kontrollkästchen44" localSheetId="6">'Bemerkungen'!$J$28</definedName>
    <definedName name="Kontrollkästchen44" localSheetId="4">'Einzelpersonen'!#REF!</definedName>
    <definedName name="Kontrollkästchen45" localSheetId="2">'Allgemein'!$N$29</definedName>
    <definedName name="Kontrollkästchen45" localSheetId="6">'Bemerkungen'!$N$28</definedName>
    <definedName name="Kontrollkästchen45" localSheetId="4">'Einzelpersonen'!#REF!</definedName>
    <definedName name="Kontrollkästchen46" localSheetId="2">'Allgemein'!$J$30</definedName>
    <definedName name="Kontrollkästchen46" localSheetId="6">'Bemerkungen'!$J$29</definedName>
    <definedName name="Kontrollkästchen46" localSheetId="4">'Einzelpersonen'!#REF!</definedName>
    <definedName name="Kontrollkästchen47" localSheetId="2">'Allgemein'!$N$30</definedName>
    <definedName name="Kontrollkästchen47" localSheetId="6">'Bemerkungen'!$N$29</definedName>
    <definedName name="Kontrollkästchen47" localSheetId="4">'Einzelpersonen'!#REF!</definedName>
    <definedName name="Kontrollkästchen48" localSheetId="2">'Allgemein'!$B$33</definedName>
    <definedName name="Kontrollkästchen48" localSheetId="6">'Bemerkungen'!$B$32</definedName>
    <definedName name="Kontrollkästchen48" localSheetId="4">'Einzelpersonen'!#REF!</definedName>
    <definedName name="Kontrollkästchen5" localSheetId="2">'Allgemein'!$J$12</definedName>
    <definedName name="Kontrollkästchen5" localSheetId="6">'Bemerkungen'!$J$11</definedName>
    <definedName name="Kontrollkästchen5" localSheetId="4">'Einzelpersonen'!#REF!</definedName>
    <definedName name="Kontrollkästchen6" localSheetId="2">'Allgemein'!$N$12</definedName>
    <definedName name="Kontrollkästchen6" localSheetId="6">'Bemerkungen'!$N$11</definedName>
    <definedName name="Kontrollkästchen6" localSheetId="4">'Einzelpersonen'!#REF!</definedName>
    <definedName name="Kontrollkästchen61" localSheetId="2">'Allgemein'!#REF!</definedName>
    <definedName name="Kontrollkästchen61" localSheetId="6">'Bemerkungen'!#REF!</definedName>
    <definedName name="Kontrollkästchen61" localSheetId="4">'Einzelpersonen'!#REF!</definedName>
    <definedName name="Kontrollkästchen62" localSheetId="2">'Allgemein'!#REF!</definedName>
    <definedName name="Kontrollkästchen62" localSheetId="6">'Bemerkungen'!#REF!</definedName>
    <definedName name="Kontrollkästchen62" localSheetId="4">'Einzelpersonen'!#REF!</definedName>
    <definedName name="Kontrollkästchen63" localSheetId="2">'Allgemein'!#REF!</definedName>
    <definedName name="Kontrollkästchen63" localSheetId="6">'Bemerkungen'!#REF!</definedName>
    <definedName name="Kontrollkästchen63" localSheetId="4">'Einzelpersonen'!#REF!</definedName>
    <definedName name="Kontrollkästchen64" localSheetId="2">'Allgemein'!#REF!</definedName>
    <definedName name="Kontrollkästchen64" localSheetId="6">'Bemerkungen'!#REF!</definedName>
    <definedName name="Kontrollkästchen64" localSheetId="4">'Einzelpersonen'!#REF!</definedName>
    <definedName name="Kontrollkästchen66" localSheetId="2">'Allgemein'!#REF!</definedName>
    <definedName name="Kontrollkästchen66" localSheetId="6">'Bemerkungen'!#REF!</definedName>
    <definedName name="Kontrollkästchen66" localSheetId="4">'Einzelpersonen'!#REF!</definedName>
    <definedName name="Kontrollkästchen67" localSheetId="2">'Allgemein'!#REF!</definedName>
    <definedName name="Kontrollkästchen67" localSheetId="6">'Bemerkungen'!#REF!</definedName>
    <definedName name="Kontrollkästchen67" localSheetId="4">'Einzelpersonen'!#REF!</definedName>
    <definedName name="Kontrollkästchen73" localSheetId="2">'Allgemein'!$AB$22</definedName>
    <definedName name="Kontrollkästchen73" localSheetId="6">'Bemerkungen'!$AB$21</definedName>
    <definedName name="Kontrollkästchen73" localSheetId="4">'Einzelpersonen'!#REF!</definedName>
    <definedName name="Kontrollkästchen74" localSheetId="2">'Allgemein'!$AC$22</definedName>
    <definedName name="Kontrollkästchen74" localSheetId="6">'Bemerkungen'!$AC$21</definedName>
    <definedName name="Kontrollkästchen74" localSheetId="4">'Einzelpersonen'!#REF!</definedName>
    <definedName name="Kontrollkästchen8" localSheetId="2">'Allgemein'!#REF!</definedName>
    <definedName name="Kontrollkästchen8" localSheetId="6">'Bemerkungen'!#REF!</definedName>
    <definedName name="Kontrollkästchen8" localSheetId="4">'Einzelpersonen'!#REF!</definedName>
    <definedName name="Kontrollkästchen9" localSheetId="2">'Allgemein'!#REF!</definedName>
    <definedName name="Kontrollkästchen9" localSheetId="6">'Bemerkungen'!#REF!</definedName>
    <definedName name="Kontrollkästchen9" localSheetId="4">'Einzelpersonen'!#REF!</definedName>
    <definedName name="Variante1" localSheetId="2">'Allgemein'!#REF!</definedName>
    <definedName name="Variante1" localSheetId="6">'Bemerkungen'!#REF!</definedName>
    <definedName name="Variante1" localSheetId="4">'Einzelpersonen'!#REF!</definedName>
    <definedName name="Variante1">#REF!</definedName>
  </definedNames>
  <calcPr fullCalcOnLoad="1"/>
</workbook>
</file>

<file path=xl/sharedStrings.xml><?xml version="1.0" encoding="utf-8"?>
<sst xmlns="http://schemas.openxmlformats.org/spreadsheetml/2006/main" count="436" uniqueCount="152">
  <si>
    <t>Straße und Hausnummer</t>
  </si>
  <si>
    <t>PLZ und Wohnort</t>
  </si>
  <si>
    <t>Versicherungsperiode</t>
  </si>
  <si>
    <t>Beginn</t>
  </si>
  <si>
    <t>Laufzeit</t>
  </si>
  <si>
    <t>Zahlungsweise</t>
  </si>
  <si>
    <t>Einzugsermächtigung</t>
  </si>
  <si>
    <t>Geb.-Datum</t>
  </si>
  <si>
    <t>Beruf</t>
  </si>
  <si>
    <t>Tagegeld</t>
  </si>
  <si>
    <t>Vermittler-Nr.</t>
  </si>
  <si>
    <t>Vorname (ggf. Nachname)</t>
  </si>
  <si>
    <t>Geldinstitut/PLZ/Ort</t>
  </si>
  <si>
    <t>Ort, Datum</t>
  </si>
  <si>
    <t>Vermittler</t>
  </si>
  <si>
    <t>-</t>
  </si>
  <si>
    <t>.</t>
  </si>
  <si>
    <t xml:space="preserve">     Ablauf</t>
  </si>
  <si>
    <t>Prämienberechnung</t>
  </si>
  <si>
    <t>Jahres-
prämie
EUR</t>
  </si>
  <si>
    <t>Dauer-
nachlass
EUR</t>
  </si>
  <si>
    <t>gesetzl. Ver-
sicherungs-steuer
EUR</t>
  </si>
  <si>
    <t>Endprämie gemäß
Zahlungsweise
EUR</t>
  </si>
  <si>
    <t>Unfallversicherung</t>
  </si>
  <si>
    <t>Invalidität</t>
  </si>
  <si>
    <t>Prämie</t>
  </si>
  <si>
    <t>Vollinvali-</t>
  </si>
  <si>
    <t>leistung</t>
  </si>
  <si>
    <t>Versicherungssummen/Prämien</t>
  </si>
  <si>
    <t xml:space="preserve">Versicherte Person Nr </t>
  </si>
  <si>
    <r>
      <t xml:space="preserve">Versicherungsnehmer (VN)    </t>
    </r>
    <r>
      <rPr>
        <sz val="8"/>
        <rFont val="Tahoma"/>
        <family val="2"/>
      </rPr>
      <t>Vers.-Nr.</t>
    </r>
  </si>
  <si>
    <t>Tage-</t>
  </si>
  <si>
    <t>geld</t>
  </si>
  <si>
    <t>in EUR</t>
  </si>
  <si>
    <t xml:space="preserve">UKT m.
</t>
  </si>
  <si>
    <t>GG</t>
  </si>
  <si>
    <t>je</t>
  </si>
  <si>
    <t>Staffel 500</t>
  </si>
  <si>
    <t>Staffel 350</t>
  </si>
  <si>
    <t>Staffel 225</t>
  </si>
  <si>
    <t>ohne Prog.</t>
  </si>
  <si>
    <t>Gef.grp.</t>
  </si>
  <si>
    <t>in</t>
  </si>
  <si>
    <t>Tsd EUR</t>
  </si>
  <si>
    <t>in Tsd EUR</t>
  </si>
  <si>
    <t>EUR</t>
  </si>
  <si>
    <t>je Tsd</t>
  </si>
  <si>
    <t>Verb. Über-</t>
  </si>
  <si>
    <t>gangsleistung</t>
  </si>
  <si>
    <t>je EUR</t>
  </si>
  <si>
    <t>Todesfall-</t>
  </si>
  <si>
    <t>Kosmetische</t>
  </si>
  <si>
    <t>Operationen</t>
  </si>
  <si>
    <t>Todesfall</t>
  </si>
  <si>
    <t>Verb. ÜL</t>
  </si>
  <si>
    <t>Tagegeld 8. Tag</t>
  </si>
  <si>
    <t>Tagegeld 43. Tag</t>
  </si>
  <si>
    <t>KKH-Tagegeld</t>
  </si>
  <si>
    <t>Kosmetische Operationen</t>
  </si>
  <si>
    <t>Überg.Leist</t>
  </si>
  <si>
    <t>KKH-TG</t>
  </si>
  <si>
    <t>Tod</t>
  </si>
  <si>
    <t>Kosop</t>
  </si>
  <si>
    <t>dität</t>
  </si>
  <si>
    <t>Übergangsleistung</t>
  </si>
  <si>
    <t>Kombigrenze</t>
  </si>
  <si>
    <t>Min.Inv. VSU TG</t>
  </si>
  <si>
    <t>Min.Inv. VSU ÜL</t>
  </si>
  <si>
    <t>Min.Inv. VSU KKH</t>
  </si>
  <si>
    <t>Min.Inv VSU KOSOP</t>
  </si>
  <si>
    <t>Min.Inv.VSU Tod</t>
  </si>
  <si>
    <t>Mindestinvsumme</t>
  </si>
  <si>
    <t>Anzahl Personen</t>
  </si>
  <si>
    <t>Art des Betriebes</t>
  </si>
  <si>
    <t>Versicherte Person Nr.</t>
  </si>
  <si>
    <t>Gruppen</t>
  </si>
  <si>
    <t>Gefahrengruppe</t>
  </si>
  <si>
    <t>Prog. Staffel</t>
  </si>
  <si>
    <t>Anz.Pers</t>
  </si>
  <si>
    <t>Zeile</t>
  </si>
  <si>
    <t>Spalte</t>
  </si>
  <si>
    <t>%</t>
  </si>
  <si>
    <t>Einzelpersonen</t>
  </si>
  <si>
    <t>Person 1</t>
  </si>
  <si>
    <t>Person 2</t>
  </si>
  <si>
    <t>Person 3</t>
  </si>
  <si>
    <t>Person 4</t>
  </si>
  <si>
    <t>Person 5</t>
  </si>
  <si>
    <t>Pers.-grp</t>
  </si>
  <si>
    <t>Ausschl. Weg</t>
  </si>
  <si>
    <t>Prämienberechnung (Prämiensätze alle ermittelbaren)</t>
  </si>
  <si>
    <t>Zusammen</t>
  </si>
  <si>
    <t>DauerNL</t>
  </si>
  <si>
    <t>Zw.Summe</t>
  </si>
  <si>
    <t>Weg</t>
  </si>
  <si>
    <t>Netto/Pers</t>
  </si>
  <si>
    <t>Netto Gesamt</t>
  </si>
  <si>
    <t>Gesamtjahresprämie</t>
  </si>
  <si>
    <t xml:space="preserve"> =Anzahl Personen</t>
  </si>
  <si>
    <t>Gesamt</t>
  </si>
  <si>
    <t>Dauer NL.:</t>
  </si>
  <si>
    <t>Ratenz.Zuschl.:</t>
  </si>
  <si>
    <t>gem. ZW</t>
  </si>
  <si>
    <t>Raten:</t>
  </si>
  <si>
    <t>Vers.Steuer</t>
  </si>
  <si>
    <t>Insgesamt</t>
  </si>
  <si>
    <t>Beginn Einzelfelder</t>
  </si>
  <si>
    <t>Datum + 1 jahr</t>
  </si>
  <si>
    <t>Datum + 5 jahr</t>
  </si>
  <si>
    <t>Anzahl Seiten</t>
  </si>
  <si>
    <t>MindInvVSu</t>
  </si>
  <si>
    <t>Bemerkungen:</t>
  </si>
  <si>
    <t>Versicherte Personen</t>
  </si>
  <si>
    <t>Erw</t>
  </si>
  <si>
    <t>Kind</t>
  </si>
  <si>
    <t xml:space="preserve"> - 5 P</t>
  </si>
  <si>
    <t>Erh. GT</t>
  </si>
  <si>
    <t>Normal</t>
  </si>
  <si>
    <t>Gliedertaxe</t>
  </si>
  <si>
    <t>erhöhte Gliedertaxe</t>
  </si>
  <si>
    <t>1 Person</t>
  </si>
  <si>
    <t>_</t>
  </si>
  <si>
    <t xml:space="preserve"> --/--</t>
  </si>
  <si>
    <t>Bis 5 Personen</t>
  </si>
  <si>
    <t>Erwachsen</t>
  </si>
  <si>
    <t>Nur eine Person</t>
  </si>
  <si>
    <r>
      <t>Bezugsberechtigung</t>
    </r>
    <r>
      <rPr>
        <sz val="8"/>
        <rFont val="Tahoma"/>
        <family val="2"/>
      </rPr>
      <t xml:space="preserve"> für den Todesfall</t>
    </r>
  </si>
  <si>
    <t>Name, Vorname, Firma</t>
  </si>
  <si>
    <t>- mit Zuwachs von Leistung und Beitrag -</t>
  </si>
  <si>
    <t>Bestehen oder bestanden
Unfallversicherungen? Wurden
weitere Anträge gestellt?</t>
  </si>
  <si>
    <t>Wurden Verträge vom
Versicherer gekündigt
oder Anträge abgelehnt?</t>
  </si>
  <si>
    <r>
      <t xml:space="preserve">Versicherte Personen </t>
    </r>
    <r>
      <rPr>
        <sz val="8"/>
        <rFont val="Tahoma"/>
        <family val="2"/>
      </rPr>
      <t xml:space="preserve">siehe nachfolgende Seiten
</t>
    </r>
  </si>
  <si>
    <t>Versicherte Person</t>
  </si>
  <si>
    <t>Antragsteller</t>
  </si>
  <si>
    <t>Der Vertrag verlängert sich stillschweigend nach Ablauf der vereinbarten Dauer, jeweils von Jahr zu Jahr, wenn nicht spätestens 3 Monate vor Ablauf der anderen Partei eine schriftliche Kündigung zugegangen ist.</t>
  </si>
  <si>
    <t>Jahr/e</t>
  </si>
  <si>
    <t>Alter P1</t>
  </si>
  <si>
    <t>Alter P2</t>
  </si>
  <si>
    <t>Alter P3</t>
  </si>
  <si>
    <t>Alter P4</t>
  </si>
  <si>
    <t>Alter P5</t>
  </si>
  <si>
    <t>Datum + 3 jahr</t>
  </si>
  <si>
    <t>Sofern es in der Folge zu einem rechtswirksamen Vertragsabschluss kommt, wird die ALTE LEIPZIGER Versicherung AG bis auf Widerruf zur Abbuchung der fälligen Beiträge berechtigt. Die Abbuchung soll vom nachstehenden Konto erfolgen.</t>
  </si>
  <si>
    <t>Konto-Nr.</t>
  </si>
  <si>
    <t>Bankleitzahl</t>
  </si>
  <si>
    <t>Angebotsanforderung Unfallversicherung für das Gesundheitswesen mit XXL-Schutz</t>
  </si>
  <si>
    <t>Bestehen Krankheiten, 
Gebrechen, Vorschäden
gemäß Angebotsrückseite?</t>
  </si>
  <si>
    <t xml:space="preserve">    , jeweils 0:00 Uhr</t>
  </si>
  <si>
    <t>Oberursel, 01.06.2011</t>
  </si>
  <si>
    <t>Vorsitzender des Aufsichtsrats: Dr. Walter Botermann • Vorstand: Dr. Ingo Telschow (Sprecher), Sven Waldschmidt
Sitz Oberursel (Taunus) • Rechtsform Aktiengesellschaft • Amtsgericht Bad Homburg v. d. H. HRB 1585 • St.-Nr. 045 223 0042 1</t>
  </si>
  <si>
    <t>Zuschl. gem. Zahlungs-weise
EUR</t>
  </si>
  <si>
    <t>Prämie gem.
Zahlungsweise
EUR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</si>
</sst>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0\ &quot;€&quot;"/>
    <numFmt numFmtId="170" formatCode="#,##0.0"/>
    <numFmt numFmtId="171" formatCode="[$-407]dddd\,\ d\.\ mmmm\ yyyy"/>
    <numFmt numFmtId="172" formatCode="d/m/yyyy;@"/>
    <numFmt numFmtId="173" formatCode="00000"/>
    <numFmt numFmtId="174" formatCode="#\ ?/100"/>
    <numFmt numFmtId="175" formatCode="#,##0.000000"/>
    <numFmt numFmtId="176" formatCode="#,##0.0000000000"/>
  </numFmts>
  <fonts count="57">
    <font>
      <sz val="10"/>
      <name val="Arial"/>
      <family val="0"/>
    </font>
    <font>
      <u val="single"/>
      <sz val="10"/>
      <color indexed="12"/>
      <name val="Arial"/>
      <family val="0"/>
    </font>
    <font>
      <u val="single"/>
      <sz val="10"/>
      <color indexed="36"/>
      <name val="Arial"/>
      <family val="0"/>
    </font>
    <font>
      <sz val="8"/>
      <name val="Tahoma"/>
      <family val="2"/>
    </font>
    <font>
      <sz val="8"/>
      <name val="Arial"/>
      <family val="0"/>
    </font>
    <font>
      <b/>
      <i/>
      <sz val="8"/>
      <name val="Tahoma"/>
      <family val="2"/>
    </font>
    <font>
      <b/>
      <sz val="12"/>
      <color indexed="16"/>
      <name val="Tahoma"/>
      <family val="2"/>
    </font>
    <font>
      <b/>
      <sz val="8"/>
      <color indexed="16"/>
      <name val="Tahoma"/>
      <family val="2"/>
    </font>
    <font>
      <b/>
      <sz val="8"/>
      <name val="Tahoma"/>
      <family val="2"/>
    </font>
    <font>
      <sz val="8"/>
      <color indexed="10"/>
      <name val="Tahoma"/>
      <family val="2"/>
    </font>
    <font>
      <b/>
      <sz val="10"/>
      <name val="Tahoma"/>
      <family val="2"/>
    </font>
    <font>
      <b/>
      <sz val="12"/>
      <name val="Tahoma"/>
      <family val="2"/>
    </font>
    <font>
      <b/>
      <sz val="8"/>
      <color indexed="8"/>
      <name val="Tahoma"/>
      <family val="2"/>
    </font>
    <font>
      <sz val="10"/>
      <name val="Tahoma"/>
      <family val="2"/>
    </font>
    <font>
      <b/>
      <i/>
      <sz val="10"/>
      <name val="Tahoma"/>
      <family val="2"/>
    </font>
    <font>
      <b/>
      <sz val="10"/>
      <color indexed="16"/>
      <name val="Tahoma"/>
      <family val="2"/>
    </font>
    <font>
      <sz val="10"/>
      <color indexed="10"/>
      <name val="Tahoma"/>
      <family val="2"/>
    </font>
    <font>
      <b/>
      <sz val="10"/>
      <color indexed="8"/>
      <name val="Tahoma"/>
      <family val="2"/>
    </font>
    <font>
      <b/>
      <sz val="14"/>
      <name val="Tahoma"/>
      <family val="2"/>
    </font>
    <font>
      <sz val="6"/>
      <name val="Times New Roman"/>
      <family val="1"/>
    </font>
    <font>
      <b/>
      <sz val="10"/>
      <name val="Arial"/>
      <family val="2"/>
    </font>
    <font>
      <sz val="10"/>
      <color indexed="10"/>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8"/>
      <color indexed="60"/>
      <name val="Arial"/>
      <family val="0"/>
    </font>
    <font>
      <sz val="8"/>
      <color indexed="60"/>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459">
    <xf numFmtId="0" fontId="0" fillId="0" borderId="0" xfId="0" applyAlignment="1">
      <alignment/>
    </xf>
    <xf numFmtId="0" fontId="3" fillId="33" borderId="0" xfId="0" applyFont="1" applyFill="1" applyBorder="1" applyAlignment="1" applyProtection="1">
      <alignment/>
      <protection/>
    </xf>
    <xf numFmtId="0" fontId="3" fillId="0" borderId="0" xfId="0" applyFont="1" applyFill="1" applyAlignment="1" applyProtection="1">
      <alignmen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protection/>
    </xf>
    <xf numFmtId="0" fontId="3" fillId="0" borderId="0" xfId="0" applyFont="1" applyAlignment="1" applyProtection="1">
      <alignment/>
      <protection/>
    </xf>
    <xf numFmtId="0" fontId="5" fillId="0" borderId="0" xfId="0" applyFont="1" applyFill="1" applyBorder="1" applyAlignment="1" applyProtection="1">
      <alignment horizontal="left"/>
      <protection locked="0"/>
    </xf>
    <xf numFmtId="0" fontId="8" fillId="33" borderId="0" xfId="0" applyFont="1" applyFill="1" applyBorder="1" applyAlignment="1" applyProtection="1">
      <alignment horizontal="center"/>
      <protection/>
    </xf>
    <xf numFmtId="2" fontId="3" fillId="0" borderId="0" xfId="0" applyNumberFormat="1" applyFont="1" applyFill="1" applyBorder="1" applyAlignment="1" applyProtection="1">
      <alignment horizontal="left"/>
      <protection locked="0"/>
    </xf>
    <xf numFmtId="0" fontId="7" fillId="33" borderId="0" xfId="0" applyFont="1" applyFill="1" applyBorder="1" applyAlignment="1" applyProtection="1">
      <alignment/>
      <protection/>
    </xf>
    <xf numFmtId="49" fontId="8" fillId="0" borderId="10" xfId="0" applyNumberFormat="1" applyFont="1" applyFill="1" applyBorder="1" applyAlignment="1" applyProtection="1">
      <alignment/>
      <protection locked="0"/>
    </xf>
    <xf numFmtId="49" fontId="8" fillId="33" borderId="0" xfId="0" applyNumberFormat="1" applyFont="1" applyFill="1" applyBorder="1" applyAlignment="1" applyProtection="1">
      <alignment horizontal="center"/>
      <protection/>
    </xf>
    <xf numFmtId="0" fontId="8" fillId="33" borderId="0" xfId="0" applyFont="1" applyFill="1" applyBorder="1" applyAlignment="1" applyProtection="1">
      <alignment/>
      <protection/>
    </xf>
    <xf numFmtId="0" fontId="3" fillId="33" borderId="0" xfId="0" applyFont="1" applyFill="1" applyBorder="1" applyAlignment="1" applyProtection="1">
      <alignment/>
      <protection/>
    </xf>
    <xf numFmtId="0" fontId="8" fillId="33" borderId="0" xfId="0" applyFont="1" applyFill="1" applyBorder="1" applyAlignment="1" applyProtection="1">
      <alignment/>
      <protection/>
    </xf>
    <xf numFmtId="2" fontId="3" fillId="0" borderId="0" xfId="0" applyNumberFormat="1"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16" fontId="3" fillId="33" borderId="0" xfId="0" applyNumberFormat="1" applyFont="1" applyFill="1" applyBorder="1" applyAlignment="1" applyProtection="1">
      <alignment/>
      <protection/>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left"/>
      <protection locked="0"/>
    </xf>
    <xf numFmtId="2" fontId="3" fillId="0" borderId="0" xfId="0" applyNumberFormat="1" applyFont="1" applyFill="1" applyAlignment="1" applyProtection="1">
      <alignment horizontal="left"/>
      <protection locked="0"/>
    </xf>
    <xf numFmtId="0" fontId="5" fillId="0" borderId="0" xfId="0" applyFont="1" applyFill="1" applyBorder="1" applyAlignment="1" applyProtection="1">
      <alignment horizontal="left" wrapText="1"/>
      <protection locked="0"/>
    </xf>
    <xf numFmtId="0" fontId="3" fillId="33" borderId="0" xfId="0" applyFont="1" applyFill="1" applyAlignment="1" applyProtection="1">
      <alignment/>
      <protection/>
    </xf>
    <xf numFmtId="1" fontId="3" fillId="0" borderId="0" xfId="0" applyNumberFormat="1" applyFont="1" applyFill="1" applyBorder="1" applyAlignment="1" applyProtection="1">
      <alignment horizontal="left" wrapText="1"/>
      <protection locked="0"/>
    </xf>
    <xf numFmtId="0" fontId="3"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vertical="top"/>
      <protection/>
    </xf>
    <xf numFmtId="0" fontId="3" fillId="33" borderId="0" xfId="0" applyFont="1" applyFill="1" applyBorder="1" applyAlignment="1" applyProtection="1">
      <alignment vertical="top" wrapText="1"/>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vertical="top"/>
      <protection/>
    </xf>
    <xf numFmtId="0" fontId="3" fillId="33" borderId="0" xfId="0" applyFont="1" applyFill="1" applyBorder="1" applyAlignment="1" applyProtection="1">
      <alignment vertical="center"/>
      <protection/>
    </xf>
    <xf numFmtId="0" fontId="3" fillId="0" borderId="0" xfId="0" applyFont="1" applyBorder="1" applyAlignment="1" applyProtection="1">
      <alignment/>
      <protection/>
    </xf>
    <xf numFmtId="0" fontId="8" fillId="33" borderId="0" xfId="0" applyFont="1" applyFill="1" applyBorder="1" applyAlignment="1" applyProtection="1">
      <alignment vertical="center"/>
      <protection/>
    </xf>
    <xf numFmtId="4" fontId="3" fillId="0" borderId="0" xfId="0" applyNumberFormat="1" applyFont="1" applyFill="1" applyAlignment="1" applyProtection="1">
      <alignment/>
      <protection locked="0"/>
    </xf>
    <xf numFmtId="0" fontId="8" fillId="33" borderId="0" xfId="0" applyFont="1" applyFill="1" applyBorder="1" applyAlignment="1" applyProtection="1">
      <alignment vertical="top"/>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5" fillId="0" borderId="0" xfId="0" applyFont="1" applyFill="1" applyBorder="1" applyAlignment="1" applyProtection="1">
      <alignment/>
      <protection locked="0"/>
    </xf>
    <xf numFmtId="2" fontId="3" fillId="0" borderId="0" xfId="0" applyNumberFormat="1" applyFont="1" applyFill="1" applyBorder="1" applyAlignment="1" applyProtection="1">
      <alignment wrapText="1"/>
      <protection locked="0"/>
    </xf>
    <xf numFmtId="0" fontId="3" fillId="33" borderId="0" xfId="0" applyFont="1" applyFill="1" applyBorder="1" applyAlignment="1" applyProtection="1">
      <alignment horizontal="right"/>
      <protection/>
    </xf>
    <xf numFmtId="4" fontId="3" fillId="0" borderId="0" xfId="0" applyNumberFormat="1" applyFont="1" applyFill="1" applyAlignment="1" applyProtection="1">
      <alignment horizontal="left"/>
      <protection locked="0"/>
    </xf>
    <xf numFmtId="4" fontId="8" fillId="33" borderId="0" xfId="0" applyNumberFormat="1"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0" fillId="0" borderId="0" xfId="0" applyFill="1" applyAlignment="1">
      <alignment/>
    </xf>
    <xf numFmtId="1" fontId="3" fillId="0" borderId="0" xfId="0" applyNumberFormat="1" applyFont="1" applyFill="1" applyAlignment="1" applyProtection="1">
      <alignment horizontal="left"/>
      <protection locked="0"/>
    </xf>
    <xf numFmtId="0" fontId="0" fillId="34" borderId="0" xfId="0" applyFill="1" applyAlignment="1" applyProtection="1">
      <alignment/>
      <protection locked="0"/>
    </xf>
    <xf numFmtId="0" fontId="0" fillId="0" borderId="0" xfId="0" applyFill="1" applyAlignment="1" applyProtection="1">
      <alignment/>
      <protection locked="0"/>
    </xf>
    <xf numFmtId="0" fontId="5" fillId="0"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3" fillId="34" borderId="0" xfId="0" applyFont="1" applyFill="1" applyAlignment="1" applyProtection="1">
      <alignment/>
      <protection locked="0"/>
    </xf>
    <xf numFmtId="0" fontId="3" fillId="0" borderId="0" xfId="0" applyFont="1" applyAlignment="1" applyProtection="1">
      <alignment/>
      <protection hidden="1"/>
    </xf>
    <xf numFmtId="0" fontId="3" fillId="33" borderId="0" xfId="0" applyFont="1" applyFill="1" applyAlignment="1" applyProtection="1">
      <alignment/>
      <protection hidden="1"/>
    </xf>
    <xf numFmtId="0" fontId="3" fillId="0" borderId="0" xfId="0" applyFont="1" applyFill="1" applyBorder="1" applyAlignment="1" applyProtection="1">
      <alignment horizontal="left" vertical="top" wrapText="1"/>
      <protection locked="0"/>
    </xf>
    <xf numFmtId="0" fontId="3" fillId="33" borderId="0" xfId="0" applyFont="1" applyFill="1" applyAlignment="1" applyProtection="1">
      <alignment vertical="center"/>
      <protection/>
    </xf>
    <xf numFmtId="2" fontId="3" fillId="0" borderId="0" xfId="0" applyNumberFormat="1" applyFont="1" applyFill="1" applyBorder="1" applyAlignment="1" applyProtection="1">
      <alignment horizontal="left" vertical="center" wrapText="1"/>
      <protection locked="0"/>
    </xf>
    <xf numFmtId="2" fontId="3"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2"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hidden="1"/>
    </xf>
    <xf numFmtId="1" fontId="3" fillId="0" borderId="0" xfId="0" applyNumberFormat="1" applyFont="1" applyFill="1" applyBorder="1" applyAlignment="1" applyProtection="1">
      <alignment horizontal="left"/>
      <protection locked="0"/>
    </xf>
    <xf numFmtId="0" fontId="8" fillId="33" borderId="10" xfId="0" applyFont="1" applyFill="1" applyBorder="1" applyAlignment="1" applyProtection="1">
      <alignment vertical="top" wrapText="1"/>
      <protection/>
    </xf>
    <xf numFmtId="0" fontId="3" fillId="0" borderId="0" xfId="0" applyFont="1" applyFill="1" applyBorder="1" applyAlignment="1" applyProtection="1">
      <alignment horizontal="center"/>
      <protection locked="0"/>
    </xf>
    <xf numFmtId="16" fontId="3" fillId="0" borderId="0" xfId="0" applyNumberFormat="1" applyFont="1" applyFill="1" applyBorder="1" applyAlignment="1" applyProtection="1">
      <alignment/>
      <protection locked="0"/>
    </xf>
    <xf numFmtId="3" fontId="3"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protection locked="0"/>
    </xf>
    <xf numFmtId="4" fontId="3" fillId="0" borderId="0" xfId="0" applyNumberFormat="1" applyFont="1" applyFill="1" applyBorder="1" applyAlignment="1" applyProtection="1">
      <alignment horizontal="center"/>
      <protection locked="0"/>
    </xf>
    <xf numFmtId="0" fontId="3" fillId="0" borderId="14" xfId="0" applyFont="1" applyFill="1" applyBorder="1" applyAlignment="1" applyProtection="1">
      <alignment horizontal="center" wrapText="1"/>
      <protection locked="0"/>
    </xf>
    <xf numFmtId="1" fontId="3" fillId="0" borderId="0" xfId="0" applyNumberFormat="1"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4" fontId="3" fillId="0" borderId="15" xfId="0" applyNumberFormat="1"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4" fontId="3" fillId="0" borderId="17" xfId="0" applyNumberFormat="1" applyFont="1" applyFill="1" applyBorder="1" applyAlignment="1" applyProtection="1">
      <alignment horizontal="center"/>
      <protection locked="0"/>
    </xf>
    <xf numFmtId="0" fontId="3" fillId="0" borderId="18" xfId="0" applyFont="1" applyFill="1" applyBorder="1" applyAlignment="1" applyProtection="1">
      <alignment horizontal="center" wrapText="1"/>
      <protection locked="0"/>
    </xf>
    <xf numFmtId="4" fontId="3" fillId="0" borderId="14" xfId="0" applyNumberFormat="1" applyFont="1" applyFill="1" applyBorder="1" applyAlignment="1" applyProtection="1">
      <alignment horizontal="center"/>
      <protection locked="0"/>
    </xf>
    <xf numFmtId="4" fontId="3" fillId="0" borderId="16" xfId="0" applyNumberFormat="1" applyFont="1" applyFill="1" applyBorder="1" applyAlignment="1" applyProtection="1">
      <alignment horizontal="center"/>
      <protection locked="0"/>
    </xf>
    <xf numFmtId="4" fontId="3" fillId="0" borderId="18" xfId="0" applyNumberFormat="1" applyFont="1" applyFill="1" applyBorder="1" applyAlignment="1" applyProtection="1">
      <alignment horizontal="center"/>
      <protection locked="0"/>
    </xf>
    <xf numFmtId="0" fontId="3" fillId="33" borderId="17" xfId="0" applyFont="1" applyFill="1" applyBorder="1" applyAlignment="1">
      <alignment horizontal="center"/>
    </xf>
    <xf numFmtId="1" fontId="3" fillId="33" borderId="16" xfId="0" applyNumberFormat="1" applyFont="1" applyFill="1" applyBorder="1" applyAlignment="1" applyProtection="1">
      <alignment horizontal="left"/>
      <protection locked="0"/>
    </xf>
    <xf numFmtId="1" fontId="3" fillId="33" borderId="17" xfId="0" applyNumberFormat="1" applyFont="1" applyFill="1" applyBorder="1" applyAlignment="1" applyProtection="1">
      <alignment horizontal="left"/>
      <protection locked="0"/>
    </xf>
    <xf numFmtId="0" fontId="3" fillId="33" borderId="18" xfId="0" applyFont="1" applyFill="1" applyBorder="1" applyAlignment="1" applyProtection="1">
      <alignment horizontal="left"/>
      <protection locked="0"/>
    </xf>
    <xf numFmtId="1" fontId="3" fillId="0" borderId="15" xfId="0" applyNumberFormat="1" applyFont="1" applyFill="1" applyBorder="1" applyAlignment="1" applyProtection="1">
      <alignment horizontal="center"/>
      <protection locked="0"/>
    </xf>
    <xf numFmtId="1" fontId="3" fillId="0" borderId="14" xfId="0" applyNumberFormat="1" applyFont="1" applyFill="1" applyBorder="1" applyAlignment="1" applyProtection="1">
      <alignment horizontal="center"/>
      <protection locked="0"/>
    </xf>
    <xf numFmtId="0" fontId="3" fillId="33" borderId="16" xfId="0" applyFont="1" applyFill="1" applyBorder="1" applyAlignment="1" applyProtection="1">
      <alignment horizontal="left"/>
      <protection locked="0"/>
    </xf>
    <xf numFmtId="0" fontId="3" fillId="33" borderId="17" xfId="0" applyFont="1" applyFill="1" applyBorder="1" applyAlignment="1" applyProtection="1">
      <alignment horizontal="left"/>
      <protection locked="0"/>
    </xf>
    <xf numFmtId="0" fontId="3" fillId="33" borderId="17" xfId="0" applyFont="1" applyFill="1" applyBorder="1" applyAlignment="1" applyProtection="1">
      <alignment/>
      <protection locked="0"/>
    </xf>
    <xf numFmtId="0" fontId="3" fillId="33" borderId="18" xfId="0" applyFont="1" applyFill="1" applyBorder="1" applyAlignment="1" applyProtection="1">
      <alignment/>
      <protection locked="0"/>
    </xf>
    <xf numFmtId="0" fontId="3" fillId="33" borderId="16" xfId="0" applyFont="1" applyFill="1" applyBorder="1" applyAlignment="1" applyProtection="1">
      <alignment horizontal="center"/>
      <protection locked="0"/>
    </xf>
    <xf numFmtId="0" fontId="3" fillId="33" borderId="17" xfId="0" applyFont="1" applyFill="1" applyBorder="1" applyAlignment="1" applyProtection="1">
      <alignment horizontal="center"/>
      <protection locked="0"/>
    </xf>
    <xf numFmtId="4" fontId="3" fillId="33" borderId="17" xfId="0" applyNumberFormat="1" applyFont="1" applyFill="1" applyBorder="1" applyAlignment="1" applyProtection="1">
      <alignment horizontal="center"/>
      <protection locked="0"/>
    </xf>
    <xf numFmtId="4" fontId="3" fillId="33" borderId="18" xfId="0"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33" borderId="0" xfId="0" applyFont="1" applyFill="1" applyAlignment="1" applyProtection="1">
      <alignment horizontal="left"/>
      <protection locked="0"/>
    </xf>
    <xf numFmtId="0" fontId="3" fillId="33" borderId="0" xfId="0" applyFont="1" applyFill="1" applyAlignment="1" applyProtection="1">
      <alignment/>
      <protection locked="0"/>
    </xf>
    <xf numFmtId="0" fontId="0" fillId="33" borderId="0" xfId="0" applyFill="1" applyAlignment="1" applyProtection="1">
      <alignment/>
      <protection locked="0"/>
    </xf>
    <xf numFmtId="0" fontId="3" fillId="33" borderId="0" xfId="0"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3" fillId="0" borderId="14" xfId="0" applyNumberFormat="1" applyFont="1" applyFill="1" applyBorder="1" applyAlignment="1" applyProtection="1">
      <alignment horizontal="center"/>
      <protection locked="0"/>
    </xf>
    <xf numFmtId="0" fontId="3" fillId="0" borderId="0" xfId="0" applyFont="1" applyFill="1" applyAlignment="1" applyProtection="1">
      <alignment horizontal="left" wrapText="1"/>
      <protection locked="0"/>
    </xf>
    <xf numFmtId="0" fontId="3" fillId="33" borderId="19" xfId="0" applyFont="1" applyFill="1" applyBorder="1" applyAlignment="1" applyProtection="1">
      <alignment horizontal="center"/>
      <protection locked="0"/>
    </xf>
    <xf numFmtId="0" fontId="3" fillId="34" borderId="0" xfId="0" applyFont="1" applyFill="1" applyAlignment="1" applyProtection="1">
      <alignment horizontal="left"/>
      <protection locked="0"/>
    </xf>
    <xf numFmtId="1" fontId="3" fillId="0" borderId="0" xfId="0" applyNumberFormat="1" applyFont="1" applyFill="1" applyAlignment="1" applyProtection="1">
      <alignment horizontal="center"/>
      <protection locked="0"/>
    </xf>
    <xf numFmtId="0" fontId="3" fillId="34" borderId="0" xfId="0" applyFont="1" applyFill="1" applyAlignment="1" applyProtection="1">
      <alignment/>
      <protection/>
    </xf>
    <xf numFmtId="0" fontId="8" fillId="34" borderId="0" xfId="0" applyFont="1" applyFill="1" applyBorder="1" applyAlignment="1" applyProtection="1">
      <alignment vertical="top"/>
      <protection/>
    </xf>
    <xf numFmtId="4" fontId="3" fillId="34" borderId="0" xfId="0" applyNumberFormat="1" applyFont="1" applyFill="1" applyBorder="1" applyAlignment="1" applyProtection="1">
      <alignment horizontal="center"/>
      <protection locked="0"/>
    </xf>
    <xf numFmtId="0" fontId="3" fillId="34" borderId="0" xfId="0" applyFont="1" applyFill="1" applyBorder="1" applyAlignment="1" applyProtection="1">
      <alignment/>
      <protection/>
    </xf>
    <xf numFmtId="0" fontId="3" fillId="34" borderId="0" xfId="0" applyFont="1" applyFill="1" applyAlignment="1" applyProtection="1">
      <alignment/>
      <protection hidden="1"/>
    </xf>
    <xf numFmtId="0" fontId="3" fillId="34" borderId="0" xfId="0" applyFont="1" applyFill="1" applyAlignment="1" applyProtection="1">
      <alignment horizontal="center"/>
      <protection locked="0"/>
    </xf>
    <xf numFmtId="4" fontId="3" fillId="34" borderId="0" xfId="0" applyNumberFormat="1" applyFont="1" applyFill="1" applyAlignment="1" applyProtection="1">
      <alignment horizontal="left"/>
      <protection locked="0"/>
    </xf>
    <xf numFmtId="4" fontId="3" fillId="34" borderId="0" xfId="0" applyNumberFormat="1" applyFont="1" applyFill="1" applyAlignment="1" applyProtection="1">
      <alignment/>
      <protection locked="0"/>
    </xf>
    <xf numFmtId="0" fontId="3" fillId="34" borderId="11" xfId="0" applyFont="1" applyFill="1" applyBorder="1" applyAlignment="1" applyProtection="1">
      <alignment/>
      <protection/>
    </xf>
    <xf numFmtId="0" fontId="3" fillId="34" borderId="12" xfId="0" applyFont="1" applyFill="1" applyBorder="1" applyAlignment="1" applyProtection="1">
      <alignment/>
      <protection/>
    </xf>
    <xf numFmtId="0" fontId="3" fillId="34" borderId="13" xfId="0" applyFont="1" applyFill="1" applyBorder="1" applyAlignment="1" applyProtection="1">
      <alignment/>
      <protection/>
    </xf>
    <xf numFmtId="0" fontId="3" fillId="34" borderId="16" xfId="0" applyFont="1" applyFill="1" applyBorder="1" applyAlignment="1" applyProtection="1">
      <alignment horizontal="center"/>
      <protection locked="0"/>
    </xf>
    <xf numFmtId="0" fontId="3" fillId="34" borderId="17" xfId="0" applyFont="1" applyFill="1" applyBorder="1" applyAlignment="1" applyProtection="1">
      <alignment horizontal="center"/>
      <protection locked="0"/>
    </xf>
    <xf numFmtId="0" fontId="3" fillId="34" borderId="17" xfId="0" applyFont="1" applyFill="1" applyBorder="1" applyAlignment="1">
      <alignment horizontal="center"/>
    </xf>
    <xf numFmtId="4" fontId="3" fillId="34" borderId="17" xfId="0" applyNumberFormat="1" applyFont="1" applyFill="1" applyBorder="1" applyAlignment="1" applyProtection="1">
      <alignment horizontal="center"/>
      <protection locked="0"/>
    </xf>
    <xf numFmtId="0" fontId="0" fillId="34" borderId="0" xfId="0" applyFill="1" applyAlignment="1" applyProtection="1">
      <alignment horizontal="left"/>
      <protection locked="0"/>
    </xf>
    <xf numFmtId="0" fontId="3" fillId="0" borderId="0" xfId="0" applyFont="1" applyAlignment="1" applyProtection="1">
      <alignment/>
      <protection locked="0"/>
    </xf>
    <xf numFmtId="0" fontId="3" fillId="0" borderId="0" xfId="0" applyFont="1" applyAlignment="1" applyProtection="1">
      <alignment horizontal="center"/>
      <protection locked="0"/>
    </xf>
    <xf numFmtId="4" fontId="3" fillId="0" borderId="0" xfId="0" applyNumberFormat="1" applyFont="1" applyAlignment="1" applyProtection="1">
      <alignment horizontal="center"/>
      <protection locked="0"/>
    </xf>
    <xf numFmtId="4" fontId="3" fillId="0" borderId="0" xfId="0" applyNumberFormat="1" applyFont="1" applyAlignment="1" applyProtection="1">
      <alignment/>
      <protection locked="0"/>
    </xf>
    <xf numFmtId="0" fontId="3" fillId="33" borderId="20" xfId="0" applyFont="1" applyFill="1" applyBorder="1" applyAlignment="1" applyProtection="1">
      <alignment/>
      <protection locked="0"/>
    </xf>
    <xf numFmtId="0" fontId="8" fillId="33" borderId="21" xfId="0" applyFont="1" applyFill="1" applyBorder="1" applyAlignment="1" applyProtection="1">
      <alignment/>
      <protection locked="0"/>
    </xf>
    <xf numFmtId="0" fontId="3" fillId="33" borderId="22" xfId="0" applyFont="1" applyFill="1" applyBorder="1" applyAlignment="1" applyProtection="1">
      <alignment/>
      <protection locked="0"/>
    </xf>
    <xf numFmtId="0" fontId="3" fillId="33" borderId="21" xfId="0" applyFont="1" applyFill="1" applyBorder="1" applyAlignment="1" applyProtection="1">
      <alignment horizontal="center"/>
      <protection locked="0"/>
    </xf>
    <xf numFmtId="4" fontId="3" fillId="33" borderId="19" xfId="0" applyNumberFormat="1" applyFont="1" applyFill="1" applyBorder="1" applyAlignment="1" applyProtection="1">
      <alignment horizontal="center"/>
      <protection locked="0"/>
    </xf>
    <xf numFmtId="4" fontId="3" fillId="33" borderId="22" xfId="0" applyNumberFormat="1" applyFont="1" applyFill="1" applyBorder="1" applyAlignment="1" applyProtection="1">
      <alignment horizontal="center"/>
      <protection locked="0"/>
    </xf>
    <xf numFmtId="4" fontId="3" fillId="33" borderId="21" xfId="0" applyNumberFormat="1" applyFont="1" applyFill="1" applyBorder="1" applyAlignment="1" applyProtection="1">
      <alignment horizontal="center"/>
      <protection locked="0"/>
    </xf>
    <xf numFmtId="4" fontId="3" fillId="33" borderId="19" xfId="0" applyNumberFormat="1" applyFont="1" applyFill="1" applyBorder="1" applyAlignment="1" applyProtection="1">
      <alignment/>
      <protection locked="0"/>
    </xf>
    <xf numFmtId="4" fontId="3" fillId="33" borderId="22" xfId="0" applyNumberFormat="1" applyFont="1" applyFill="1" applyBorder="1" applyAlignment="1" applyProtection="1">
      <alignment/>
      <protection locked="0"/>
    </xf>
    <xf numFmtId="0" fontId="3" fillId="33" borderId="23" xfId="0"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3" fillId="33" borderId="24" xfId="0" applyFont="1" applyFill="1" applyBorder="1" applyAlignment="1" applyProtection="1">
      <alignment/>
      <protection locked="0"/>
    </xf>
    <xf numFmtId="0" fontId="3" fillId="0" borderId="0" xfId="0" applyFont="1" applyBorder="1" applyAlignment="1" applyProtection="1">
      <alignment horizontal="center"/>
      <protection locked="0"/>
    </xf>
    <xf numFmtId="4" fontId="3" fillId="0" borderId="0" xfId="0" applyNumberFormat="1" applyFont="1" applyBorder="1" applyAlignment="1" applyProtection="1">
      <alignment horizontal="center"/>
      <protection locked="0"/>
    </xf>
    <xf numFmtId="3" fontId="3" fillId="0" borderId="15" xfId="0" applyNumberFormat="1" applyFont="1" applyBorder="1" applyAlignment="1" applyProtection="1">
      <alignment horizontal="center"/>
      <protection locked="0"/>
    </xf>
    <xf numFmtId="3" fontId="3" fillId="0" borderId="0" xfId="0" applyNumberFormat="1" applyFont="1" applyBorder="1" applyAlignment="1" applyProtection="1">
      <alignment horizontal="center"/>
      <protection locked="0"/>
    </xf>
    <xf numFmtId="3" fontId="3" fillId="0" borderId="14" xfId="0" applyNumberFormat="1" applyFont="1" applyBorder="1" applyAlignment="1" applyProtection="1">
      <alignment horizontal="center"/>
      <protection locked="0"/>
    </xf>
    <xf numFmtId="0" fontId="3" fillId="0" borderId="17" xfId="0" applyFont="1" applyBorder="1" applyAlignment="1" applyProtection="1">
      <alignment horizontal="center"/>
      <protection locked="0"/>
    </xf>
    <xf numFmtId="4" fontId="3" fillId="0" borderId="17" xfId="0" applyNumberFormat="1" applyFont="1" applyBorder="1" applyAlignment="1" applyProtection="1">
      <alignment horizontal="center"/>
      <protection locked="0"/>
    </xf>
    <xf numFmtId="3" fontId="3" fillId="0" borderId="16" xfId="0" applyNumberFormat="1" applyFont="1" applyBorder="1" applyAlignment="1" applyProtection="1">
      <alignment horizontal="center"/>
      <protection locked="0"/>
    </xf>
    <xf numFmtId="3" fontId="3" fillId="0" borderId="17" xfId="0" applyNumberFormat="1" applyFont="1" applyBorder="1" applyAlignment="1" applyProtection="1">
      <alignment horizontal="center"/>
      <protection locked="0"/>
    </xf>
    <xf numFmtId="3" fontId="3" fillId="0" borderId="18" xfId="0" applyNumberFormat="1" applyFont="1" applyBorder="1" applyAlignment="1" applyProtection="1">
      <alignment horizontal="center"/>
      <protection locked="0"/>
    </xf>
    <xf numFmtId="0" fontId="3" fillId="33" borderId="25" xfId="0" applyFont="1" applyFill="1" applyBorder="1" applyAlignment="1" applyProtection="1">
      <alignment horizontal="center"/>
      <protection locked="0"/>
    </xf>
    <xf numFmtId="4" fontId="3" fillId="33" borderId="25" xfId="0" applyNumberFormat="1" applyFont="1" applyFill="1" applyBorder="1" applyAlignment="1" applyProtection="1">
      <alignment horizontal="center"/>
      <protection locked="0"/>
    </xf>
    <xf numFmtId="0" fontId="3" fillId="33" borderId="26" xfId="0" applyFont="1" applyFill="1" applyBorder="1" applyAlignment="1" applyProtection="1">
      <alignment horizontal="center"/>
      <protection locked="0"/>
    </xf>
    <xf numFmtId="4" fontId="3" fillId="33" borderId="27" xfId="0" applyNumberFormat="1" applyFont="1" applyFill="1" applyBorder="1" applyAlignment="1" applyProtection="1">
      <alignment horizontal="center"/>
      <protection locked="0"/>
    </xf>
    <xf numFmtId="4" fontId="3" fillId="33" borderId="25" xfId="0" applyNumberFormat="1" applyFont="1" applyFill="1" applyBorder="1" applyAlignment="1" applyProtection="1">
      <alignment/>
      <protection locked="0"/>
    </xf>
    <xf numFmtId="4" fontId="3" fillId="33" borderId="26" xfId="0" applyNumberFormat="1" applyFont="1" applyFill="1" applyBorder="1" applyAlignment="1" applyProtection="1">
      <alignment/>
      <protection locked="0"/>
    </xf>
    <xf numFmtId="0" fontId="3" fillId="0" borderId="0" xfId="0" applyFont="1" applyBorder="1" applyAlignment="1" applyProtection="1">
      <alignment/>
      <protection locked="0"/>
    </xf>
    <xf numFmtId="4" fontId="3" fillId="0" borderId="15" xfId="0" applyNumberFormat="1" applyFont="1" applyBorder="1" applyAlignment="1" applyProtection="1">
      <alignment horizontal="center"/>
      <protection locked="0"/>
    </xf>
    <xf numFmtId="4" fontId="3" fillId="33" borderId="17" xfId="0" applyNumberFormat="1" applyFont="1" applyFill="1" applyBorder="1" applyAlignment="1" applyProtection="1">
      <alignment/>
      <protection locked="0"/>
    </xf>
    <xf numFmtId="0" fontId="3" fillId="33" borderId="18" xfId="0" applyFont="1" applyFill="1" applyBorder="1" applyAlignment="1" applyProtection="1">
      <alignment/>
      <protection locked="0"/>
    </xf>
    <xf numFmtId="4" fontId="3" fillId="33" borderId="28" xfId="0" applyNumberFormat="1" applyFont="1" applyFill="1" applyBorder="1" applyAlignment="1" applyProtection="1">
      <alignment horizontal="center"/>
      <protection locked="0"/>
    </xf>
    <xf numFmtId="4" fontId="3" fillId="33" borderId="16" xfId="0" applyNumberFormat="1" applyFont="1" applyFill="1" applyBorder="1" applyAlignment="1" applyProtection="1">
      <alignment horizontal="center"/>
      <protection locked="0"/>
    </xf>
    <xf numFmtId="4" fontId="3" fillId="33" borderId="18" xfId="0" applyNumberFormat="1" applyFont="1" applyFill="1" applyBorder="1" applyAlignment="1" applyProtection="1">
      <alignment/>
      <protection locked="0"/>
    </xf>
    <xf numFmtId="4" fontId="3" fillId="0" borderId="0" xfId="0" applyNumberFormat="1" applyFont="1" applyAlignment="1" applyProtection="1">
      <alignment/>
      <protection locked="0"/>
    </xf>
    <xf numFmtId="4"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3" fillId="33" borderId="0" xfId="0" applyFont="1" applyFill="1" applyAlignment="1" applyProtection="1">
      <alignment horizontal="left"/>
      <protection/>
    </xf>
    <xf numFmtId="0" fontId="0" fillId="33" borderId="0" xfId="0" applyFill="1" applyAlignment="1" applyProtection="1">
      <alignment horizontal="left"/>
      <protection/>
    </xf>
    <xf numFmtId="0" fontId="3" fillId="34" borderId="0" xfId="0" applyFont="1" applyFill="1" applyAlignment="1" applyProtection="1">
      <alignment horizontal="left"/>
      <protection/>
    </xf>
    <xf numFmtId="0" fontId="10" fillId="33" borderId="0" xfId="0" applyFont="1" applyFill="1" applyBorder="1" applyAlignment="1" applyProtection="1">
      <alignment vertical="center"/>
      <protection/>
    </xf>
    <xf numFmtId="0" fontId="11" fillId="33" borderId="0" xfId="0" applyFont="1" applyFill="1" applyBorder="1" applyAlignment="1" applyProtection="1">
      <alignment vertical="top"/>
      <protection/>
    </xf>
    <xf numFmtId="0" fontId="10" fillId="33" borderId="0" xfId="0" applyFont="1" applyFill="1" applyBorder="1" applyAlignment="1" applyProtection="1">
      <alignment vertical="top"/>
      <protection/>
    </xf>
    <xf numFmtId="4" fontId="0" fillId="0" borderId="0"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3" fillId="33" borderId="0" xfId="0" applyFont="1" applyFill="1" applyBorder="1" applyAlignment="1" applyProtection="1">
      <alignment horizontal="left" vertical="center"/>
      <protection/>
    </xf>
    <xf numFmtId="4" fontId="3" fillId="33" borderId="0" xfId="0" applyNumberFormat="1" applyFont="1" applyFill="1" applyBorder="1" applyAlignment="1" applyProtection="1">
      <alignment horizontal="left"/>
      <protection/>
    </xf>
    <xf numFmtId="0" fontId="10" fillId="0" borderId="0" xfId="0" applyFont="1" applyFill="1" applyBorder="1" applyAlignment="1" applyProtection="1">
      <alignment vertical="center"/>
      <protection hidden="1"/>
    </xf>
    <xf numFmtId="0" fontId="13" fillId="33" borderId="0" xfId="0" applyFont="1" applyFill="1" applyBorder="1" applyAlignment="1" applyProtection="1">
      <alignment/>
      <protection hidden="1"/>
    </xf>
    <xf numFmtId="0" fontId="13" fillId="0" borderId="0" xfId="0" applyFont="1" applyFill="1" applyBorder="1" applyAlignment="1" applyProtection="1">
      <alignment/>
      <protection hidden="1"/>
    </xf>
    <xf numFmtId="0" fontId="13" fillId="0" borderId="0" xfId="0" applyFont="1" applyFill="1" applyBorder="1" applyAlignment="1" applyProtection="1">
      <alignment horizontal="left"/>
      <protection hidden="1"/>
    </xf>
    <xf numFmtId="0" fontId="13" fillId="0" borderId="0" xfId="0" applyFont="1" applyFill="1" applyBorder="1" applyAlignment="1" applyProtection="1">
      <alignment/>
      <protection hidden="1"/>
    </xf>
    <xf numFmtId="0" fontId="14" fillId="0" borderId="0" xfId="0" applyFont="1" applyFill="1" applyBorder="1" applyAlignment="1" applyProtection="1">
      <alignment/>
      <protection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0" fontId="14" fillId="0" borderId="0" xfId="0" applyFont="1" applyFill="1" applyBorder="1" applyAlignment="1" applyProtection="1">
      <alignment horizontal="left" wrapText="1"/>
      <protection hidden="1"/>
    </xf>
    <xf numFmtId="0" fontId="15" fillId="0" borderId="0" xfId="0" applyFont="1" applyFill="1" applyBorder="1" applyAlignment="1" applyProtection="1">
      <alignment horizontal="left"/>
      <protection hidden="1"/>
    </xf>
    <xf numFmtId="16" fontId="13" fillId="0" borderId="0" xfId="0" applyNumberFormat="1" applyFont="1" applyFill="1" applyBorder="1" applyAlignment="1" applyProtection="1">
      <alignment/>
      <protection hidden="1"/>
    </xf>
    <xf numFmtId="0" fontId="10" fillId="0" borderId="0" xfId="0" applyFont="1" applyFill="1" applyBorder="1" applyAlignment="1" applyProtection="1">
      <alignment horizontal="center"/>
      <protection hidden="1"/>
    </xf>
    <xf numFmtId="2" fontId="13" fillId="0" borderId="0" xfId="0" applyNumberFormat="1" applyFont="1" applyFill="1" applyBorder="1" applyAlignment="1" applyProtection="1">
      <alignment horizontal="left"/>
      <protection hidden="1"/>
    </xf>
    <xf numFmtId="0" fontId="15" fillId="0" borderId="0" xfId="0" applyFont="1" applyFill="1" applyBorder="1" applyAlignment="1" applyProtection="1">
      <alignment/>
      <protection hidden="1"/>
    </xf>
    <xf numFmtId="49" fontId="10" fillId="0" borderId="0" xfId="0" applyNumberFormat="1" applyFont="1" applyFill="1" applyBorder="1" applyAlignment="1" applyProtection="1">
      <alignment/>
      <protection hidden="1"/>
    </xf>
    <xf numFmtId="49" fontId="10" fillId="0" borderId="0" xfId="0" applyNumberFormat="1" applyFont="1" applyFill="1" applyBorder="1" applyAlignment="1" applyProtection="1">
      <alignment horizontal="center"/>
      <protection hidden="1"/>
    </xf>
    <xf numFmtId="49" fontId="10" fillId="0" borderId="0" xfId="0" applyNumberFormat="1"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protection hidden="1"/>
    </xf>
    <xf numFmtId="2" fontId="13" fillId="0" borderId="0" xfId="0" applyNumberFormat="1" applyFont="1" applyFill="1" applyBorder="1" applyAlignment="1" applyProtection="1">
      <alignment horizontal="left" wrapText="1"/>
      <protection hidden="1"/>
    </xf>
    <xf numFmtId="2" fontId="13" fillId="0" borderId="0" xfId="0" applyNumberFormat="1" applyFont="1" applyFill="1" applyBorder="1" applyAlignment="1" applyProtection="1">
      <alignment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2" fontId="13" fillId="0" borderId="0" xfId="0" applyNumberFormat="1"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2" fontId="13" fillId="0" borderId="0" xfId="0" applyNumberFormat="1" applyFont="1" applyFill="1" applyBorder="1" applyAlignment="1" applyProtection="1">
      <alignment vertical="center" wrapText="1"/>
      <protection hidden="1"/>
    </xf>
    <xf numFmtId="2" fontId="13" fillId="0" borderId="0" xfId="0" applyNumberFormat="1" applyFont="1" applyFill="1" applyBorder="1" applyAlignment="1" applyProtection="1">
      <alignment horizontal="left" vertical="center" wrapText="1"/>
      <protection hidden="1"/>
    </xf>
    <xf numFmtId="1" fontId="13" fillId="0" borderId="0" xfId="0"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3" fillId="0" borderId="0" xfId="0" applyFont="1" applyFill="1" applyBorder="1" applyAlignment="1" applyProtection="1">
      <alignment wrapText="1"/>
      <protection hidden="1"/>
    </xf>
    <xf numFmtId="3" fontId="13" fillId="0" borderId="0" xfId="0" applyNumberFormat="1" applyFont="1" applyFill="1" applyBorder="1" applyAlignment="1" applyProtection="1">
      <alignment horizontal="center"/>
      <protection hidden="1"/>
    </xf>
    <xf numFmtId="0" fontId="13" fillId="0" borderId="0" xfId="0" applyFont="1" applyFill="1" applyBorder="1" applyAlignment="1" applyProtection="1">
      <alignment horizontal="left" wrapText="1"/>
      <protection hidden="1"/>
    </xf>
    <xf numFmtId="1" fontId="13" fillId="0" borderId="0" xfId="0" applyNumberFormat="1" applyFont="1" applyFill="1" applyBorder="1" applyAlignment="1" applyProtection="1">
      <alignment horizontal="left" wrapText="1"/>
      <protection hidden="1"/>
    </xf>
    <xf numFmtId="172" fontId="10" fillId="0" borderId="0" xfId="0" applyNumberFormat="1" applyFont="1" applyFill="1" applyBorder="1" applyAlignment="1" applyProtection="1">
      <alignment/>
      <protection hidden="1"/>
    </xf>
    <xf numFmtId="14" fontId="10" fillId="0" borderId="0" xfId="0" applyNumberFormat="1" applyFont="1" applyFill="1" applyBorder="1" applyAlignment="1" applyProtection="1">
      <alignment/>
      <protection hidden="1"/>
    </xf>
    <xf numFmtId="1" fontId="13" fillId="0" borderId="0" xfId="0" applyNumberFormat="1" applyFont="1" applyFill="1" applyBorder="1" applyAlignment="1" applyProtection="1">
      <alignment horizontal="left"/>
      <protection hidden="1"/>
    </xf>
    <xf numFmtId="3" fontId="13" fillId="0" borderId="0" xfId="0" applyNumberFormat="1" applyFont="1" applyFill="1" applyBorder="1" applyAlignment="1" applyProtection="1">
      <alignment/>
      <protection hidden="1"/>
    </xf>
    <xf numFmtId="0" fontId="15" fillId="0" borderId="0" xfId="0" applyFont="1" applyFill="1" applyBorder="1" applyAlignment="1" applyProtection="1">
      <alignment/>
      <protection hidden="1"/>
    </xf>
    <xf numFmtId="0" fontId="15" fillId="0" borderId="0" xfId="0" applyFont="1" applyFill="1" applyBorder="1" applyAlignment="1" applyProtection="1">
      <alignment vertical="top"/>
      <protection hidden="1"/>
    </xf>
    <xf numFmtId="0" fontId="13" fillId="0" borderId="0" xfId="0" applyFont="1" applyFill="1" applyBorder="1" applyAlignment="1" applyProtection="1">
      <alignment vertical="top" wrapText="1"/>
      <protection hidden="1"/>
    </xf>
    <xf numFmtId="0" fontId="13" fillId="0" borderId="0" xfId="0" applyFont="1" applyFill="1" applyBorder="1" applyAlignment="1" applyProtection="1">
      <alignment vertical="top"/>
      <protection hidden="1"/>
    </xf>
    <xf numFmtId="0" fontId="1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left" vertical="top" wrapText="1"/>
      <protection hidden="1"/>
    </xf>
    <xf numFmtId="4" fontId="10" fillId="0" borderId="0" xfId="0" applyNumberFormat="1" applyFont="1" applyFill="1" applyBorder="1" applyAlignment="1" applyProtection="1">
      <alignment vertical="center"/>
      <protection hidden="1"/>
    </xf>
    <xf numFmtId="4" fontId="10" fillId="0" borderId="0" xfId="0" applyNumberFormat="1" applyFont="1" applyFill="1" applyBorder="1" applyAlignment="1" applyProtection="1">
      <alignment/>
      <protection hidden="1"/>
    </xf>
    <xf numFmtId="4" fontId="13" fillId="0" borderId="0" xfId="0" applyNumberFormat="1"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6" fillId="0" borderId="0" xfId="0" applyFont="1" applyFill="1" applyBorder="1" applyAlignment="1" applyProtection="1">
      <alignment horizontal="center"/>
      <protection hidden="1"/>
    </xf>
    <xf numFmtId="0" fontId="17" fillId="0" borderId="0" xfId="0" applyFont="1" applyFill="1" applyBorder="1" applyAlignment="1" applyProtection="1">
      <alignment vertical="top" wrapText="1"/>
      <protection hidden="1"/>
    </xf>
    <xf numFmtId="4" fontId="17" fillId="0" borderId="0" xfId="0" applyNumberFormat="1" applyFont="1" applyFill="1" applyBorder="1" applyAlignment="1" applyProtection="1">
      <alignment vertical="center"/>
      <protection hidden="1"/>
    </xf>
    <xf numFmtId="4" fontId="17" fillId="0" borderId="0" xfId="0" applyNumberFormat="1" applyFont="1" applyFill="1" applyBorder="1" applyAlignment="1" applyProtection="1">
      <alignment vertical="center" wrapText="1"/>
      <protection hidden="1"/>
    </xf>
    <xf numFmtId="0" fontId="10" fillId="0" borderId="0" xfId="0" applyFont="1" applyFill="1" applyBorder="1" applyAlignment="1" applyProtection="1">
      <alignment vertical="top" wrapText="1"/>
      <protection hidden="1"/>
    </xf>
    <xf numFmtId="0" fontId="15" fillId="0" borderId="0" xfId="0" applyFont="1" applyFill="1" applyBorder="1" applyAlignment="1" applyProtection="1">
      <alignment vertical="top" wrapText="1"/>
      <protection hidden="1"/>
    </xf>
    <xf numFmtId="0" fontId="10" fillId="0" borderId="0" xfId="0" applyFont="1" applyFill="1" applyBorder="1" applyAlignment="1" applyProtection="1">
      <alignment wrapText="1"/>
      <protection hidden="1"/>
    </xf>
    <xf numFmtId="0" fontId="13" fillId="0" borderId="0" xfId="0" applyFont="1" applyFill="1" applyBorder="1" applyAlignment="1" applyProtection="1">
      <alignment horizontal="center" wrapText="1"/>
      <protection hidden="1"/>
    </xf>
    <xf numFmtId="0" fontId="10" fillId="0" borderId="0" xfId="0" applyFont="1" applyFill="1" applyBorder="1" applyAlignment="1" applyProtection="1">
      <alignment vertical="top"/>
      <protection hidden="1"/>
    </xf>
    <xf numFmtId="0" fontId="13" fillId="0" borderId="0" xfId="0" applyFont="1" applyFill="1" applyAlignment="1" applyProtection="1">
      <alignment/>
      <protection hidden="1"/>
    </xf>
    <xf numFmtId="0" fontId="10" fillId="0" borderId="0" xfId="0" applyFont="1" applyFill="1" applyAlignment="1" applyProtection="1">
      <alignment wrapText="1"/>
      <protection locked="0"/>
    </xf>
    <xf numFmtId="0" fontId="13" fillId="0" borderId="0" xfId="0" applyFont="1" applyFill="1" applyAlignment="1" applyProtection="1">
      <alignment wrapText="1"/>
      <protection locked="0"/>
    </xf>
    <xf numFmtId="0" fontId="10" fillId="33" borderId="0" xfId="0" applyFont="1" applyFill="1" applyBorder="1" applyAlignment="1" applyProtection="1">
      <alignment/>
      <protection hidden="1"/>
    </xf>
    <xf numFmtId="0" fontId="18" fillId="33" borderId="17" xfId="0" applyFont="1" applyFill="1" applyBorder="1" applyAlignment="1" applyProtection="1">
      <alignment/>
      <protection hidden="1"/>
    </xf>
    <xf numFmtId="0" fontId="0" fillId="0" borderId="0" xfId="0" applyFill="1" applyBorder="1" applyAlignment="1">
      <alignment horizontal="center"/>
    </xf>
    <xf numFmtId="0" fontId="0" fillId="34" borderId="15" xfId="0" applyFill="1" applyBorder="1" applyAlignment="1">
      <alignment horizontal="center"/>
    </xf>
    <xf numFmtId="0" fontId="0" fillId="34" borderId="0" xfId="0" applyFill="1" applyAlignment="1">
      <alignment/>
    </xf>
    <xf numFmtId="0" fontId="0" fillId="34" borderId="0" xfId="0" applyFill="1" applyBorder="1" applyAlignment="1">
      <alignment/>
    </xf>
    <xf numFmtId="0" fontId="0" fillId="34" borderId="14" xfId="0" applyFill="1" applyBorder="1" applyAlignment="1">
      <alignment horizontal="center"/>
    </xf>
    <xf numFmtId="0" fontId="0" fillId="34" borderId="28" xfId="0" applyFill="1" applyBorder="1" applyAlignment="1">
      <alignment/>
    </xf>
    <xf numFmtId="4" fontId="0" fillId="34" borderId="24" xfId="0" applyNumberFormat="1" applyFill="1" applyBorder="1" applyAlignment="1">
      <alignment/>
    </xf>
    <xf numFmtId="4" fontId="0" fillId="34" borderId="23" xfId="0" applyNumberFormat="1" applyFill="1" applyBorder="1" applyAlignment="1">
      <alignment/>
    </xf>
    <xf numFmtId="4" fontId="0" fillId="34" borderId="28" xfId="0" applyNumberFormat="1" applyFill="1" applyBorder="1" applyAlignment="1">
      <alignment/>
    </xf>
    <xf numFmtId="0" fontId="8" fillId="33" borderId="0" xfId="0" applyFont="1" applyFill="1" applyBorder="1" applyAlignment="1" applyProtection="1">
      <alignment horizontal="left" vertical="top"/>
      <protection/>
    </xf>
    <xf numFmtId="0" fontId="8" fillId="34" borderId="0" xfId="0" applyFont="1" applyFill="1" applyBorder="1" applyAlignment="1" applyProtection="1">
      <alignment horizontal="left" vertical="top"/>
      <protection/>
    </xf>
    <xf numFmtId="4" fontId="0" fillId="34" borderId="27" xfId="0" applyNumberFormat="1" applyFill="1" applyBorder="1" applyAlignment="1">
      <alignment/>
    </xf>
    <xf numFmtId="4" fontId="0" fillId="34" borderId="26" xfId="0" applyNumberFormat="1" applyFill="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xf>
    <xf numFmtId="4" fontId="13" fillId="0" borderId="0" xfId="0" applyNumberFormat="1" applyFont="1" applyFill="1" applyBorder="1" applyAlignment="1">
      <alignment/>
    </xf>
    <xf numFmtId="2" fontId="13" fillId="0" borderId="0" xfId="0" applyNumberFormat="1" applyFont="1" applyFill="1" applyBorder="1" applyAlignment="1">
      <alignment horizontal="right" vertical="center"/>
    </xf>
    <xf numFmtId="0" fontId="3" fillId="35" borderId="0" xfId="0" applyFont="1" applyFill="1" applyAlignment="1" applyProtection="1">
      <alignment horizontal="center" vertical="center"/>
      <protection locked="0"/>
    </xf>
    <xf numFmtId="0" fontId="3" fillId="35" borderId="0" xfId="0" applyFont="1" applyFill="1" applyAlignment="1" applyProtection="1">
      <alignment vertical="center"/>
      <protection locked="0"/>
    </xf>
    <xf numFmtId="0" fontId="3" fillId="35" borderId="0" xfId="0" applyFont="1" applyFill="1" applyAlignment="1" applyProtection="1">
      <alignment/>
      <protection locked="0"/>
    </xf>
    <xf numFmtId="0" fontId="3" fillId="35" borderId="28" xfId="0" applyFont="1" applyFill="1" applyBorder="1" applyAlignment="1" applyProtection="1">
      <alignment vertical="center"/>
      <protection locked="0"/>
    </xf>
    <xf numFmtId="2" fontId="13" fillId="0" borderId="0" xfId="0" applyNumberFormat="1" applyFont="1" applyFill="1" applyBorder="1" applyAlignment="1">
      <alignment vertical="center"/>
    </xf>
    <xf numFmtId="0" fontId="13" fillId="33" borderId="21" xfId="0" applyFont="1" applyFill="1" applyBorder="1" applyAlignment="1">
      <alignment/>
    </xf>
    <xf numFmtId="0" fontId="13" fillId="33" borderId="19" xfId="0" applyFont="1" applyFill="1" applyBorder="1" applyAlignment="1">
      <alignment/>
    </xf>
    <xf numFmtId="0" fontId="13" fillId="33" borderId="15" xfId="0" applyFont="1" applyFill="1" applyBorder="1" applyAlignment="1">
      <alignment/>
    </xf>
    <xf numFmtId="0" fontId="13" fillId="33" borderId="0" xfId="0" applyFont="1" applyFill="1" applyBorder="1" applyAlignment="1">
      <alignment/>
    </xf>
    <xf numFmtId="0" fontId="13" fillId="33" borderId="0" xfId="0" applyFont="1" applyFill="1" applyBorder="1" applyAlignment="1">
      <alignment/>
    </xf>
    <xf numFmtId="0" fontId="13" fillId="33" borderId="14" xfId="0" applyFont="1" applyFill="1" applyBorder="1" applyAlignment="1">
      <alignment/>
    </xf>
    <xf numFmtId="0" fontId="13" fillId="33" borderId="18" xfId="0" applyFont="1" applyFill="1" applyBorder="1" applyAlignment="1">
      <alignment horizontal="center"/>
    </xf>
    <xf numFmtId="4" fontId="13" fillId="0" borderId="29" xfId="0" applyNumberFormat="1" applyFont="1" applyFill="1" applyBorder="1" applyAlignment="1">
      <alignment/>
    </xf>
    <xf numFmtId="4" fontId="13" fillId="33" borderId="30" xfId="0" applyNumberFormat="1" applyFont="1" applyFill="1" applyBorder="1" applyAlignment="1">
      <alignment/>
    </xf>
    <xf numFmtId="4" fontId="13" fillId="0" borderId="30" xfId="0" applyNumberFormat="1" applyFont="1" applyFill="1" applyBorder="1" applyAlignment="1">
      <alignment/>
    </xf>
    <xf numFmtId="4" fontId="13" fillId="33" borderId="31" xfId="0" applyNumberFormat="1" applyFont="1" applyFill="1" applyBorder="1" applyAlignment="1">
      <alignment/>
    </xf>
    <xf numFmtId="4" fontId="13" fillId="0" borderId="32" xfId="0" applyNumberFormat="1" applyFont="1" applyFill="1" applyBorder="1" applyAlignment="1">
      <alignment/>
    </xf>
    <xf numFmtId="4" fontId="13" fillId="33" borderId="13" xfId="0" applyNumberFormat="1" applyFont="1" applyFill="1" applyBorder="1" applyAlignment="1">
      <alignment/>
    </xf>
    <xf numFmtId="4" fontId="13" fillId="0" borderId="13" xfId="0" applyNumberFormat="1" applyFont="1" applyFill="1" applyBorder="1" applyAlignment="1">
      <alignment/>
    </xf>
    <xf numFmtId="4" fontId="13" fillId="33" borderId="33" xfId="0" applyNumberFormat="1" applyFont="1" applyFill="1" applyBorder="1" applyAlignment="1">
      <alignment/>
    </xf>
    <xf numFmtId="0" fontId="13" fillId="33" borderId="15" xfId="0" applyFont="1" applyFill="1" applyBorder="1" applyAlignment="1">
      <alignment/>
    </xf>
    <xf numFmtId="0" fontId="13" fillId="33" borderId="16" xfId="0" applyFont="1" applyFill="1" applyBorder="1" applyAlignment="1">
      <alignment horizontal="center"/>
    </xf>
    <xf numFmtId="4" fontId="13" fillId="0" borderId="34" xfId="0" applyNumberFormat="1" applyFont="1" applyFill="1" applyBorder="1" applyAlignment="1">
      <alignment/>
    </xf>
    <xf numFmtId="4" fontId="13" fillId="33" borderId="35" xfId="0" applyNumberFormat="1" applyFont="1" applyFill="1" applyBorder="1" applyAlignment="1">
      <alignment/>
    </xf>
    <xf numFmtId="4" fontId="13" fillId="0" borderId="35" xfId="0" applyNumberFormat="1" applyFont="1" applyFill="1" applyBorder="1" applyAlignment="1">
      <alignment/>
    </xf>
    <xf numFmtId="4" fontId="13" fillId="33" borderId="36" xfId="0" applyNumberFormat="1" applyFont="1" applyFill="1" applyBorder="1" applyAlignment="1">
      <alignment/>
    </xf>
    <xf numFmtId="0" fontId="13" fillId="33" borderId="23" xfId="0" applyFont="1" applyFill="1" applyBorder="1" applyAlignment="1">
      <alignment horizontal="center"/>
    </xf>
    <xf numFmtId="4" fontId="13" fillId="0" borderId="37" xfId="0" applyNumberFormat="1" applyFont="1" applyFill="1" applyBorder="1" applyAlignment="1">
      <alignment/>
    </xf>
    <xf numFmtId="4" fontId="13" fillId="33" borderId="38" xfId="0" applyNumberFormat="1" applyFont="1" applyFill="1" applyBorder="1" applyAlignment="1">
      <alignment/>
    </xf>
    <xf numFmtId="4" fontId="13" fillId="0" borderId="38" xfId="0" applyNumberFormat="1" applyFont="1" applyFill="1" applyBorder="1" applyAlignment="1">
      <alignment/>
    </xf>
    <xf numFmtId="4" fontId="13" fillId="33" borderId="39" xfId="0" applyNumberFormat="1" applyFont="1" applyFill="1" applyBorder="1" applyAlignment="1">
      <alignment/>
    </xf>
    <xf numFmtId="0" fontId="13" fillId="33" borderId="20" xfId="0" applyFont="1" applyFill="1" applyBorder="1" applyAlignment="1">
      <alignment horizontal="center"/>
    </xf>
    <xf numFmtId="4" fontId="13" fillId="0" borderId="40" xfId="0" applyNumberFormat="1" applyFont="1" applyFill="1" applyBorder="1" applyAlignment="1">
      <alignment/>
    </xf>
    <xf numFmtId="4" fontId="13" fillId="33" borderId="11" xfId="0" applyNumberFormat="1" applyFont="1" applyFill="1" applyBorder="1" applyAlignment="1">
      <alignment/>
    </xf>
    <xf numFmtId="4" fontId="13" fillId="0" borderId="11" xfId="0" applyNumberFormat="1" applyFont="1" applyFill="1" applyBorder="1" applyAlignment="1">
      <alignment/>
    </xf>
    <xf numFmtId="4" fontId="13" fillId="33" borderId="41" xfId="0" applyNumberFormat="1" applyFont="1" applyFill="1" applyBorder="1" applyAlignment="1">
      <alignment/>
    </xf>
    <xf numFmtId="4" fontId="13" fillId="0" borderId="42" xfId="0" applyNumberFormat="1" applyFont="1" applyFill="1" applyBorder="1" applyAlignment="1">
      <alignment/>
    </xf>
    <xf numFmtId="4" fontId="13" fillId="0" borderId="38" xfId="0" applyNumberFormat="1" applyFont="1" applyFill="1" applyBorder="1" applyAlignment="1">
      <alignment horizontal="center"/>
    </xf>
    <xf numFmtId="4" fontId="13" fillId="33" borderId="38" xfId="0" applyNumberFormat="1" applyFont="1" applyFill="1" applyBorder="1" applyAlignment="1">
      <alignment horizontal="center"/>
    </xf>
    <xf numFmtId="0" fontId="10" fillId="0" borderId="19" xfId="0" applyFont="1" applyFill="1" applyBorder="1" applyAlignment="1" applyProtection="1">
      <alignment wrapText="1"/>
      <protection locked="0"/>
    </xf>
    <xf numFmtId="0" fontId="0" fillId="36" borderId="0" xfId="0" applyFill="1" applyAlignment="1">
      <alignment/>
    </xf>
    <xf numFmtId="0" fontId="4" fillId="0" borderId="0" xfId="0" applyNumberFormat="1" applyFont="1" applyFill="1" applyAlignment="1">
      <alignment horizontal="center"/>
    </xf>
    <xf numFmtId="2" fontId="3" fillId="0" borderId="0" xfId="0" applyNumberFormat="1" applyFont="1" applyAlignment="1" applyProtection="1">
      <alignment horizontal="center"/>
      <protection locked="0"/>
    </xf>
    <xf numFmtId="14" fontId="3" fillId="0" borderId="0" xfId="0" applyNumberFormat="1" applyFont="1" applyFill="1" applyAlignment="1" applyProtection="1">
      <alignment horizontal="center"/>
      <protection locked="0"/>
    </xf>
    <xf numFmtId="0" fontId="21" fillId="36" borderId="0" xfId="0" applyFont="1" applyFill="1" applyAlignment="1">
      <alignment/>
    </xf>
    <xf numFmtId="0" fontId="0" fillId="0" borderId="0" xfId="0" applyBorder="1" applyAlignment="1">
      <alignment/>
    </xf>
    <xf numFmtId="0" fontId="3" fillId="0" borderId="0" xfId="0" applyNumberFormat="1" applyFont="1" applyFill="1" applyAlignment="1" applyProtection="1">
      <alignment horizontal="center"/>
      <protection locked="0"/>
    </xf>
    <xf numFmtId="0" fontId="19" fillId="0" borderId="0" xfId="0" applyFont="1" applyBorder="1" applyAlignment="1">
      <alignment vertical="top" wrapText="1"/>
    </xf>
    <xf numFmtId="0" fontId="0" fillId="0" borderId="0" xfId="0" applyBorder="1" applyAlignment="1">
      <alignment/>
    </xf>
    <xf numFmtId="0" fontId="0" fillId="36" borderId="0" xfId="0" applyFill="1" applyAlignment="1">
      <alignment/>
    </xf>
    <xf numFmtId="0" fontId="19" fillId="0" borderId="0" xfId="0" applyFont="1" applyBorder="1" applyAlignment="1">
      <alignment vertical="top"/>
    </xf>
    <xf numFmtId="0" fontId="0" fillId="0" borderId="0" xfId="0" applyAlignment="1">
      <alignment horizontal="center"/>
    </xf>
    <xf numFmtId="0" fontId="0" fillId="0" borderId="0" xfId="0" applyBorder="1" applyAlignment="1">
      <alignment horizontal="center"/>
    </xf>
    <xf numFmtId="0" fontId="8"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protection locked="0"/>
    </xf>
    <xf numFmtId="0" fontId="3" fillId="0" borderId="0" xfId="0" applyFont="1" applyFill="1" applyBorder="1" applyAlignment="1" applyProtection="1">
      <alignment horizontal="center" wrapText="1"/>
      <protection locked="0"/>
    </xf>
    <xf numFmtId="0" fontId="8" fillId="0" borderId="43" xfId="0" applyFont="1" applyFill="1" applyBorder="1" applyAlignment="1" applyProtection="1">
      <alignment horizontal="left" wrapText="1"/>
      <protection locked="0"/>
    </xf>
    <xf numFmtId="0" fontId="8" fillId="0" borderId="44" xfId="0" applyFont="1" applyFill="1" applyBorder="1" applyAlignment="1" applyProtection="1">
      <alignment horizontal="left" wrapText="1"/>
      <protection locked="0"/>
    </xf>
    <xf numFmtId="0" fontId="8" fillId="0" borderId="40" xfId="0" applyFont="1" applyFill="1" applyBorder="1" applyAlignment="1" applyProtection="1">
      <alignment horizontal="left" wrapText="1"/>
      <protection locked="0"/>
    </xf>
    <xf numFmtId="0" fontId="8" fillId="0" borderId="10" xfId="0" applyFont="1" applyFill="1" applyBorder="1" applyAlignment="1" applyProtection="1">
      <alignment horizontal="left" wrapText="1"/>
      <protection locked="0"/>
    </xf>
    <xf numFmtId="0" fontId="3" fillId="33" borderId="44" xfId="0" applyFont="1" applyFill="1" applyBorder="1" applyAlignment="1" applyProtection="1">
      <alignment horizontal="left" vertical="top" wrapText="1"/>
      <protection/>
    </xf>
    <xf numFmtId="0" fontId="8" fillId="0" borderId="45" xfId="0" applyFont="1" applyFill="1" applyBorder="1" applyAlignment="1" applyProtection="1">
      <alignment horizontal="left" wrapText="1"/>
      <protection locked="0"/>
    </xf>
    <xf numFmtId="0" fontId="8" fillId="0" borderId="32" xfId="0" applyFont="1" applyFill="1" applyBorder="1" applyAlignment="1" applyProtection="1">
      <alignment horizontal="left" wrapText="1"/>
      <protection locked="0"/>
    </xf>
    <xf numFmtId="0" fontId="3" fillId="33" borderId="44" xfId="0" applyFont="1" applyFill="1" applyBorder="1" applyAlignment="1" applyProtection="1">
      <alignment horizontal="left"/>
      <protection/>
    </xf>
    <xf numFmtId="0" fontId="3" fillId="0" borderId="0" xfId="0" applyFont="1" applyFill="1" applyBorder="1" applyAlignment="1" applyProtection="1">
      <alignment horizontal="center"/>
      <protection locked="0"/>
    </xf>
    <xf numFmtId="49" fontId="8" fillId="0" borderId="10" xfId="0"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6" fillId="33" borderId="0" xfId="0" applyFont="1" applyFill="1" applyBorder="1" applyAlignment="1" applyProtection="1">
      <alignment horizontal="left" wrapText="1"/>
      <protection hidden="1"/>
    </xf>
    <xf numFmtId="0" fontId="15" fillId="33" borderId="0" xfId="0" applyFont="1" applyFill="1" applyBorder="1" applyAlignment="1" applyProtection="1" quotePrefix="1">
      <alignment horizontal="left" wrapText="1"/>
      <protection hidden="1"/>
    </xf>
    <xf numFmtId="0" fontId="15" fillId="33" borderId="0" xfId="0" applyFont="1" applyFill="1" applyBorder="1" applyAlignment="1" applyProtection="1">
      <alignment horizontal="left" wrapText="1"/>
      <protection hidden="1"/>
    </xf>
    <xf numFmtId="0" fontId="8" fillId="0" borderId="10" xfId="0" applyFont="1" applyFill="1" applyBorder="1" applyAlignment="1" applyProtection="1">
      <alignment horizontal="left"/>
      <protection locked="0"/>
    </xf>
    <xf numFmtId="0" fontId="3" fillId="33" borderId="0"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protection/>
    </xf>
    <xf numFmtId="0" fontId="8" fillId="0" borderId="10" xfId="0" applyFont="1" applyFill="1" applyBorder="1" applyAlignment="1" applyProtection="1">
      <alignment horizontal="left" vertical="top" wrapText="1"/>
      <protection locked="0"/>
    </xf>
    <xf numFmtId="4" fontId="8" fillId="33" borderId="46" xfId="0" applyNumberFormat="1" applyFont="1" applyFill="1" applyBorder="1" applyAlignment="1" applyProtection="1">
      <alignment horizontal="center" vertical="center"/>
      <protection/>
    </xf>
    <xf numFmtId="4" fontId="8" fillId="33" borderId="0" xfId="0" applyNumberFormat="1" applyFont="1" applyFill="1" applyBorder="1" applyAlignment="1" applyProtection="1">
      <alignment horizontal="center"/>
      <protection/>
    </xf>
    <xf numFmtId="0" fontId="7" fillId="33" borderId="12" xfId="0" applyFont="1" applyFill="1" applyBorder="1" applyAlignment="1" applyProtection="1">
      <alignment horizontal="left" vertical="top"/>
      <protection hidden="1"/>
    </xf>
    <xf numFmtId="0" fontId="3" fillId="33" borderId="12" xfId="0" applyFont="1" applyFill="1" applyBorder="1" applyAlignment="1" applyProtection="1">
      <alignment horizontal="left" vertical="top"/>
      <protection hidden="1"/>
    </xf>
    <xf numFmtId="0" fontId="8" fillId="33" borderId="0" xfId="0" applyFont="1" applyFill="1" applyBorder="1" applyAlignment="1" applyProtection="1">
      <alignment horizontal="center" vertical="center"/>
      <protection/>
    </xf>
    <xf numFmtId="0" fontId="8" fillId="0" borderId="12" xfId="0" applyFont="1" applyFill="1" applyBorder="1" applyAlignment="1" applyProtection="1">
      <alignment horizontal="left"/>
      <protection locked="0"/>
    </xf>
    <xf numFmtId="0" fontId="3" fillId="33" borderId="10" xfId="0" applyFont="1" applyFill="1" applyBorder="1" applyAlignment="1" applyProtection="1">
      <alignment horizontal="center" vertical="top" wrapText="1"/>
      <protection/>
    </xf>
    <xf numFmtId="0" fontId="8" fillId="0" borderId="46" xfId="0" applyFont="1" applyFill="1" applyBorder="1" applyAlignment="1" applyProtection="1">
      <alignment horizontal="left"/>
      <protection locked="0"/>
    </xf>
    <xf numFmtId="0" fontId="8" fillId="0" borderId="46" xfId="0" applyFont="1" applyFill="1" applyBorder="1" applyAlignment="1" applyProtection="1">
      <alignment horizontal="left" wrapText="1"/>
      <protection locked="0"/>
    </xf>
    <xf numFmtId="4" fontId="12" fillId="33" borderId="12"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horizontal="left" vertical="top" wrapText="1"/>
      <protection/>
    </xf>
    <xf numFmtId="4" fontId="12" fillId="33" borderId="12"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center"/>
      <protection/>
    </xf>
    <xf numFmtId="14" fontId="8" fillId="0" borderId="10" xfId="0" applyNumberFormat="1" applyFont="1" applyFill="1" applyBorder="1" applyAlignment="1" applyProtection="1">
      <alignment horizontal="center"/>
      <protection locked="0"/>
    </xf>
    <xf numFmtId="0" fontId="7" fillId="33" borderId="44" xfId="0" applyFont="1" applyFill="1" applyBorder="1" applyAlignment="1" applyProtection="1">
      <alignment horizontal="left" vertical="top"/>
      <protection/>
    </xf>
    <xf numFmtId="0" fontId="3"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center" wrapText="1"/>
      <protection hidden="1"/>
    </xf>
    <xf numFmtId="0" fontId="7" fillId="33" borderId="12" xfId="0" applyFont="1" applyFill="1" applyBorder="1" applyAlignment="1" applyProtection="1">
      <alignment horizontal="left" vertical="top" wrapText="1"/>
      <protection/>
    </xf>
    <xf numFmtId="0" fontId="7" fillId="33" borderId="12" xfId="0" applyFont="1" applyFill="1" applyBorder="1" applyAlignment="1" applyProtection="1">
      <alignment horizontal="left" vertical="top"/>
      <protection/>
    </xf>
    <xf numFmtId="0" fontId="7" fillId="33" borderId="0" xfId="0" applyFont="1" applyFill="1" applyBorder="1" applyAlignment="1" applyProtection="1">
      <alignment horizontal="left" wrapText="1"/>
      <protection/>
    </xf>
    <xf numFmtId="0" fontId="3" fillId="33" borderId="19" xfId="0" applyFont="1" applyFill="1" applyBorder="1" applyAlignment="1" applyProtection="1">
      <alignment horizontal="center"/>
      <protection locked="0"/>
    </xf>
    <xf numFmtId="0" fontId="8" fillId="33" borderId="27" xfId="0" applyFont="1" applyFill="1" applyBorder="1" applyAlignment="1" applyProtection="1">
      <alignment horizontal="left"/>
      <protection locked="0"/>
    </xf>
    <xf numFmtId="0" fontId="8" fillId="33" borderId="25" xfId="0" applyFont="1" applyFill="1" applyBorder="1" applyAlignment="1" applyProtection="1">
      <alignment horizontal="left"/>
      <protection locked="0"/>
    </xf>
    <xf numFmtId="0" fontId="3" fillId="33" borderId="10" xfId="0" applyFont="1" applyFill="1" applyBorder="1" applyAlignment="1" applyProtection="1">
      <alignment horizontal="left" vertical="top" wrapText="1"/>
      <protection/>
    </xf>
    <xf numFmtId="1" fontId="8" fillId="34" borderId="11" xfId="0" applyNumberFormat="1" applyFont="1" applyFill="1" applyBorder="1" applyAlignment="1" applyProtection="1">
      <alignment horizontal="center" vertical="center" wrapText="1"/>
      <protection/>
    </xf>
    <xf numFmtId="1" fontId="8" fillId="34" borderId="12" xfId="0" applyNumberFormat="1" applyFont="1" applyFill="1" applyBorder="1" applyAlignment="1" applyProtection="1">
      <alignment horizontal="center" vertical="center" wrapText="1"/>
      <protection/>
    </xf>
    <xf numFmtId="1" fontId="8" fillId="34" borderId="13" xfId="0" applyNumberFormat="1"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top" wrapText="1"/>
      <protection/>
    </xf>
    <xf numFmtId="0" fontId="3" fillId="33" borderId="32" xfId="0" applyFont="1" applyFill="1" applyBorder="1" applyAlignment="1" applyProtection="1">
      <alignment horizontal="center" vertical="top" wrapText="1"/>
      <protection/>
    </xf>
    <xf numFmtId="14" fontId="3" fillId="34" borderId="11" xfId="0" applyNumberFormat="1" applyFont="1" applyFill="1" applyBorder="1" applyAlignment="1" applyProtection="1">
      <alignment horizontal="left"/>
      <protection/>
    </xf>
    <xf numFmtId="14" fontId="3" fillId="34" borderId="12" xfId="0" applyNumberFormat="1" applyFont="1" applyFill="1" applyBorder="1" applyAlignment="1" applyProtection="1">
      <alignment horizontal="left"/>
      <protection/>
    </xf>
    <xf numFmtId="14" fontId="3" fillId="34" borderId="13" xfId="0" applyNumberFormat="1" applyFont="1" applyFill="1" applyBorder="1" applyAlignment="1" applyProtection="1">
      <alignment horizontal="left"/>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top" wrapText="1"/>
      <protection/>
    </xf>
    <xf numFmtId="0" fontId="3" fillId="33" borderId="45" xfId="0" applyFont="1" applyFill="1" applyBorder="1" applyAlignment="1" applyProtection="1">
      <alignment horizontal="center" vertical="top" wrapText="1"/>
      <protection/>
    </xf>
    <xf numFmtId="0" fontId="3" fillId="33" borderId="44" xfId="0" applyFont="1" applyFill="1" applyBorder="1" applyAlignment="1" applyProtection="1">
      <alignment horizontal="center" vertical="top" wrapText="1"/>
      <protection/>
    </xf>
    <xf numFmtId="0" fontId="3" fillId="33" borderId="47" xfId="0" applyFont="1" applyFill="1" applyBorder="1" applyAlignment="1" applyProtection="1">
      <alignment horizontal="center" vertical="top" wrapText="1"/>
      <protection/>
    </xf>
    <xf numFmtId="0" fontId="3" fillId="33" borderId="48" xfId="0" applyFont="1" applyFill="1" applyBorder="1" applyAlignment="1" applyProtection="1">
      <alignment horizontal="center" vertical="top" wrapText="1"/>
      <protection/>
    </xf>
    <xf numFmtId="0" fontId="11" fillId="33" borderId="0" xfId="0" applyFont="1" applyFill="1" applyBorder="1" applyAlignment="1" applyProtection="1">
      <alignment horizontal="left"/>
      <protection/>
    </xf>
    <xf numFmtId="0" fontId="3" fillId="34" borderId="40" xfId="0" applyFont="1" applyFill="1" applyBorder="1" applyAlignment="1" applyProtection="1">
      <alignment horizontal="center" vertical="top" wrapText="1"/>
      <protection/>
    </xf>
    <xf numFmtId="0" fontId="3" fillId="34" borderId="10" xfId="0" applyFont="1" applyFill="1" applyBorder="1" applyAlignment="1" applyProtection="1">
      <alignment horizontal="center" vertical="top" wrapText="1"/>
      <protection/>
    </xf>
    <xf numFmtId="0" fontId="3" fillId="34" borderId="32" xfId="0" applyFont="1" applyFill="1" applyBorder="1" applyAlignment="1" applyProtection="1">
      <alignment horizontal="center" vertical="top" wrapText="1"/>
      <protection/>
    </xf>
    <xf numFmtId="14" fontId="3" fillId="33" borderId="11" xfId="0" applyNumberFormat="1" applyFont="1" applyFill="1" applyBorder="1" applyAlignment="1" applyProtection="1">
      <alignment horizontal="left"/>
      <protection/>
    </xf>
    <xf numFmtId="14" fontId="3" fillId="33" borderId="12" xfId="0" applyNumberFormat="1" applyFont="1" applyFill="1" applyBorder="1" applyAlignment="1" applyProtection="1">
      <alignment horizontal="left"/>
      <protection/>
    </xf>
    <xf numFmtId="14" fontId="3" fillId="33" borderId="13" xfId="0" applyNumberFormat="1" applyFont="1" applyFill="1" applyBorder="1" applyAlignment="1" applyProtection="1">
      <alignment horizontal="left"/>
      <protection/>
    </xf>
    <xf numFmtId="0" fontId="3" fillId="34" borderId="0" xfId="0" applyFont="1" applyFill="1" applyBorder="1" applyAlignment="1" applyProtection="1">
      <alignment horizontal="left" vertical="top" wrapText="1"/>
      <protection/>
    </xf>
    <xf numFmtId="0" fontId="3" fillId="34" borderId="10" xfId="0" applyFont="1" applyFill="1" applyBorder="1" applyAlignment="1" applyProtection="1">
      <alignment horizontal="left" vertical="top" wrapText="1"/>
      <protection/>
    </xf>
    <xf numFmtId="0" fontId="3" fillId="33" borderId="47" xfId="0" applyFont="1" applyFill="1" applyBorder="1" applyAlignment="1" applyProtection="1">
      <alignment horizontal="center"/>
      <protection/>
    </xf>
    <xf numFmtId="0" fontId="3" fillId="33" borderId="48" xfId="0" applyFont="1" applyFill="1" applyBorder="1" applyAlignment="1" applyProtection="1">
      <alignment horizontal="center"/>
      <protection/>
    </xf>
    <xf numFmtId="0" fontId="3" fillId="34" borderId="43" xfId="0" applyFont="1" applyFill="1" applyBorder="1" applyAlignment="1" applyProtection="1">
      <alignment horizontal="center" vertical="top" wrapText="1"/>
      <protection/>
    </xf>
    <xf numFmtId="0" fontId="3" fillId="34" borderId="45" xfId="0" applyFont="1" applyFill="1" applyBorder="1" applyAlignment="1" applyProtection="1">
      <alignment horizontal="center" vertical="top" wrapText="1"/>
      <protection/>
    </xf>
    <xf numFmtId="2" fontId="8" fillId="33" borderId="11" xfId="0" applyNumberFormat="1" applyFont="1" applyFill="1" applyBorder="1" applyAlignment="1" applyProtection="1">
      <alignment horizontal="center" vertical="center"/>
      <protection/>
    </xf>
    <xf numFmtId="2" fontId="8" fillId="33" borderId="13" xfId="0" applyNumberFormat="1" applyFont="1" applyFill="1" applyBorder="1" applyAlignment="1" applyProtection="1">
      <alignment horizontal="center" vertical="center"/>
      <protection/>
    </xf>
    <xf numFmtId="0" fontId="3" fillId="34" borderId="47" xfId="0" applyFont="1" applyFill="1" applyBorder="1" applyAlignment="1" applyProtection="1">
      <alignment horizontal="center"/>
      <protection/>
    </xf>
    <xf numFmtId="0" fontId="3" fillId="34" borderId="48" xfId="0" applyFont="1" applyFill="1" applyBorder="1" applyAlignment="1" applyProtection="1">
      <alignment horizontal="center"/>
      <protection/>
    </xf>
    <xf numFmtId="2" fontId="8" fillId="34" borderId="11" xfId="0" applyNumberFormat="1" applyFont="1" applyFill="1" applyBorder="1" applyAlignment="1" applyProtection="1">
      <alignment horizontal="center" vertical="center" wrapText="1"/>
      <protection/>
    </xf>
    <xf numFmtId="2" fontId="8"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left"/>
      <protection/>
    </xf>
    <xf numFmtId="0" fontId="3" fillId="34" borderId="12" xfId="0" applyFont="1" applyFill="1" applyBorder="1" applyAlignment="1" applyProtection="1">
      <alignment horizontal="left"/>
      <protection/>
    </xf>
    <xf numFmtId="0" fontId="3" fillId="34" borderId="13" xfId="0" applyFont="1" applyFill="1" applyBorder="1" applyAlignment="1" applyProtection="1">
      <alignment horizontal="left"/>
      <protection/>
    </xf>
    <xf numFmtId="0" fontId="3" fillId="34" borderId="47" xfId="0" applyFont="1" applyFill="1" applyBorder="1" applyAlignment="1" applyProtection="1">
      <alignment horizontal="center" vertical="top" wrapText="1"/>
      <protection/>
    </xf>
    <xf numFmtId="0" fontId="3" fillId="34" borderId="0" xfId="0" applyFont="1" applyFill="1" applyBorder="1" applyAlignment="1" applyProtection="1">
      <alignment horizontal="center" vertical="top" wrapText="1"/>
      <protection/>
    </xf>
    <xf numFmtId="0" fontId="3" fillId="34" borderId="48" xfId="0" applyFont="1" applyFill="1" applyBorder="1" applyAlignment="1" applyProtection="1">
      <alignment horizontal="center" vertical="top" wrapText="1"/>
      <protection/>
    </xf>
    <xf numFmtId="0" fontId="8" fillId="34" borderId="11"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protection/>
    </xf>
    <xf numFmtId="2" fontId="8" fillId="34" borderId="11" xfId="0" applyNumberFormat="1" applyFont="1" applyFill="1" applyBorder="1" applyAlignment="1" applyProtection="1">
      <alignment horizontal="center" vertical="center"/>
      <protection/>
    </xf>
    <xf numFmtId="2" fontId="8" fillId="34" borderId="13" xfId="0" applyNumberFormat="1"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3" fillId="33" borderId="11"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33" borderId="13" xfId="0" applyFont="1" applyFill="1" applyBorder="1" applyAlignment="1" applyProtection="1">
      <alignment horizontal="left"/>
      <protection/>
    </xf>
    <xf numFmtId="1" fontId="8" fillId="33" borderId="11" xfId="0" applyNumberFormat="1" applyFont="1" applyFill="1" applyBorder="1" applyAlignment="1" applyProtection="1">
      <alignment horizontal="center" vertical="center" wrapText="1"/>
      <protection/>
    </xf>
    <xf numFmtId="1" fontId="8" fillId="33" borderId="12" xfId="0" applyNumberFormat="1" applyFont="1" applyFill="1" applyBorder="1" applyAlignment="1" applyProtection="1">
      <alignment horizontal="center" vertical="center" wrapText="1"/>
      <protection/>
    </xf>
    <xf numFmtId="1" fontId="8" fillId="33" borderId="13" xfId="0" applyNumberFormat="1"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protection/>
    </xf>
    <xf numFmtId="2" fontId="8" fillId="33" borderId="11" xfId="0" applyNumberFormat="1" applyFont="1" applyFill="1" applyBorder="1" applyAlignment="1" applyProtection="1">
      <alignment horizontal="center" vertical="center" wrapText="1"/>
      <protection/>
    </xf>
    <xf numFmtId="2" fontId="8" fillId="33" borderId="13" xfId="0" applyNumberFormat="1" applyFont="1" applyFill="1" applyBorder="1" applyAlignment="1" applyProtection="1">
      <alignment horizontal="center" vertical="center" wrapText="1"/>
      <protection/>
    </xf>
    <xf numFmtId="4" fontId="8" fillId="34" borderId="27" xfId="0" applyNumberFormat="1" applyFont="1" applyFill="1" applyBorder="1" applyAlignment="1" applyProtection="1">
      <alignment horizontal="center" vertical="top" wrapText="1"/>
      <protection/>
    </xf>
    <xf numFmtId="0" fontId="8" fillId="34" borderId="25" xfId="0" applyFont="1" applyFill="1" applyBorder="1" applyAlignment="1" applyProtection="1">
      <alignment horizontal="center" vertical="top" wrapText="1"/>
      <protection/>
    </xf>
    <xf numFmtId="0" fontId="8" fillId="34" borderId="26" xfId="0" applyFont="1" applyFill="1" applyBorder="1" applyAlignment="1" applyProtection="1">
      <alignment horizontal="center" vertical="top" wrapText="1"/>
      <protection/>
    </xf>
    <xf numFmtId="0" fontId="8" fillId="34" borderId="43"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vertical="center" wrapText="1"/>
      <protection/>
    </xf>
    <xf numFmtId="0" fontId="8" fillId="34" borderId="45" xfId="0" applyFont="1" applyFill="1" applyBorder="1" applyAlignment="1" applyProtection="1">
      <alignment horizontal="center" vertical="center" wrapText="1"/>
      <protection/>
    </xf>
    <xf numFmtId="0" fontId="3" fillId="34" borderId="0" xfId="0" applyFont="1" applyFill="1" applyBorder="1" applyAlignment="1" applyProtection="1">
      <alignment horizontal="right"/>
      <protection/>
    </xf>
    <xf numFmtId="0" fontId="3" fillId="34" borderId="14" xfId="0" applyFont="1" applyFill="1" applyBorder="1" applyAlignment="1" applyProtection="1">
      <alignment horizontal="right"/>
      <protection/>
    </xf>
    <xf numFmtId="0" fontId="3" fillId="34" borderId="44" xfId="0" applyFont="1" applyFill="1" applyBorder="1" applyAlignment="1" applyProtection="1">
      <alignment horizontal="center" vertical="top" wrapText="1"/>
      <protection/>
    </xf>
    <xf numFmtId="0" fontId="8" fillId="33" borderId="0" xfId="0" applyFont="1" applyFill="1" applyBorder="1" applyAlignment="1" applyProtection="1">
      <alignment horizontal="left"/>
      <protection/>
    </xf>
    <xf numFmtId="0" fontId="8" fillId="33" borderId="43" xfId="0" applyFont="1" applyFill="1" applyBorder="1" applyAlignment="1" applyProtection="1">
      <alignment horizontal="center" vertical="center" wrapText="1"/>
      <protection/>
    </xf>
    <xf numFmtId="0" fontId="8" fillId="33" borderId="44"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xf>
    <xf numFmtId="4" fontId="8" fillId="33" borderId="27" xfId="0" applyNumberFormat="1"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top" wrapText="1"/>
      <protection/>
    </xf>
    <xf numFmtId="0" fontId="8" fillId="33" borderId="26" xfId="0" applyFont="1" applyFill="1" applyBorder="1" applyAlignment="1" applyProtection="1">
      <alignment horizontal="center" vertical="top" wrapText="1"/>
      <protection/>
    </xf>
    <xf numFmtId="0" fontId="8" fillId="34" borderId="12" xfId="0" applyFont="1" applyFill="1" applyBorder="1" applyAlignment="1" applyProtection="1">
      <alignment horizontal="left"/>
      <protection/>
    </xf>
    <xf numFmtId="0" fontId="8" fillId="33" borderId="12" xfId="0" applyFont="1" applyFill="1" applyBorder="1" applyAlignment="1" applyProtection="1">
      <alignment horizontal="left"/>
      <protection/>
    </xf>
    <xf numFmtId="0" fontId="3" fillId="33" borderId="0" xfId="0" applyFont="1" applyFill="1" applyBorder="1" applyAlignment="1" applyProtection="1">
      <alignment horizontal="right"/>
      <protection/>
    </xf>
    <xf numFmtId="0" fontId="3" fillId="33" borderId="14" xfId="0" applyFont="1" applyFill="1" applyBorder="1" applyAlignment="1" applyProtection="1">
      <alignment horizontal="right"/>
      <protection/>
    </xf>
    <xf numFmtId="0" fontId="10" fillId="33" borderId="0" xfId="0" applyFont="1" applyFill="1" applyBorder="1" applyAlignment="1" applyProtection="1">
      <alignment horizontal="left" vertical="top" wrapText="1"/>
      <protection/>
    </xf>
    <xf numFmtId="0" fontId="0" fillId="34" borderId="21" xfId="0" applyFill="1" applyBorder="1" applyAlignment="1">
      <alignment horizontal="center"/>
    </xf>
    <xf numFmtId="0" fontId="0" fillId="34" borderId="19" xfId="0" applyFill="1" applyBorder="1" applyAlignment="1">
      <alignment horizontal="center"/>
    </xf>
    <xf numFmtId="0" fontId="0" fillId="34" borderId="22" xfId="0" applyFill="1" applyBorder="1" applyAlignment="1">
      <alignment horizont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4" xfId="0" applyFill="1" applyBorder="1" applyAlignment="1">
      <alignment horizontal="center"/>
    </xf>
    <xf numFmtId="0" fontId="13" fillId="33" borderId="21" xfId="0" applyFont="1" applyFill="1" applyBorder="1" applyAlignment="1">
      <alignment horizontal="center"/>
    </xf>
    <xf numFmtId="0" fontId="13" fillId="33" borderId="22" xfId="0" applyFont="1" applyFill="1" applyBorder="1" applyAlignment="1">
      <alignment horizontal="center"/>
    </xf>
    <xf numFmtId="0" fontId="13" fillId="33" borderId="19" xfId="0" applyFont="1" applyFill="1" applyBorder="1" applyAlignment="1">
      <alignment horizontal="center"/>
    </xf>
    <xf numFmtId="0" fontId="0" fillId="0" borderId="0" xfId="0" applyFill="1" applyBorder="1" applyAlignment="1">
      <alignment horizontal="center"/>
    </xf>
    <xf numFmtId="0" fontId="0" fillId="0" borderId="35" xfId="0" applyFill="1" applyBorder="1" applyAlignment="1">
      <alignment horizontal="left"/>
    </xf>
    <xf numFmtId="0" fontId="0" fillId="0" borderId="11" xfId="0" applyFill="1" applyBorder="1" applyAlignment="1">
      <alignment horizontal="left"/>
    </xf>
    <xf numFmtId="0" fontId="0" fillId="33" borderId="35" xfId="0" applyFill="1" applyBorder="1" applyAlignment="1">
      <alignment horizontal="left"/>
    </xf>
    <xf numFmtId="0" fontId="0" fillId="33" borderId="11" xfId="0" applyFill="1" applyBorder="1" applyAlignment="1">
      <alignment horizontal="left"/>
    </xf>
    <xf numFmtId="0" fontId="13" fillId="0" borderId="0" xfId="0" applyFont="1" applyFill="1" applyBorder="1" applyAlignment="1">
      <alignment horizontal="left" wrapText="1"/>
    </xf>
    <xf numFmtId="0" fontId="0" fillId="33" borderId="36" xfId="0" applyFill="1" applyBorder="1" applyAlignment="1">
      <alignment horizontal="left"/>
    </xf>
    <xf numFmtId="0" fontId="0" fillId="33" borderId="41" xfId="0" applyFill="1" applyBorder="1" applyAlignment="1">
      <alignment horizontal="left"/>
    </xf>
    <xf numFmtId="0" fontId="13" fillId="0" borderId="0" xfId="0" applyFont="1" applyFill="1" applyAlignment="1" applyProtection="1">
      <alignment horizontal="center"/>
      <protection hidden="1"/>
    </xf>
    <xf numFmtId="0" fontId="13" fillId="0" borderId="0" xfId="0" applyFont="1" applyFill="1" applyAlignment="1" applyProtection="1">
      <alignment horizontal="center"/>
      <protection locked="0"/>
    </xf>
    <xf numFmtId="0" fontId="0" fillId="36" borderId="0" xfId="0" applyFill="1" applyAlignment="1">
      <alignment horizontal="center"/>
    </xf>
    <xf numFmtId="0" fontId="0" fillId="36" borderId="10" xfId="0" applyFill="1" applyBorder="1" applyAlignment="1">
      <alignment horizontal="center"/>
    </xf>
    <xf numFmtId="0" fontId="19" fillId="0" borderId="44" xfId="0"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AEC1D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xdr:row>
      <xdr:rowOff>0</xdr:rowOff>
    </xdr:from>
    <xdr:to>
      <xdr:col>1</xdr:col>
      <xdr:colOff>9525</xdr:colOff>
      <xdr:row>18</xdr:row>
      <xdr:rowOff>9525</xdr:rowOff>
    </xdr:to>
    <xdr:pic>
      <xdr:nvPicPr>
        <xdr:cNvPr id="1" name="Picture 2"/>
        <xdr:cNvPicPr preferRelativeResize="1">
          <a:picLocks noChangeAspect="1"/>
        </xdr:cNvPicPr>
      </xdr:nvPicPr>
      <xdr:blipFill>
        <a:blip r:embed="rId1"/>
        <a:stretch>
          <a:fillRect/>
        </a:stretch>
      </xdr:blipFill>
      <xdr:spPr>
        <a:xfrm>
          <a:off x="190500" y="2914650"/>
          <a:ext cx="9525" cy="9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10</xdr:col>
      <xdr:colOff>0</xdr:colOff>
      <xdr:row>5</xdr:row>
      <xdr:rowOff>104775</xdr:rowOff>
    </xdr:to>
    <xdr:pic>
      <xdr:nvPicPr>
        <xdr:cNvPr id="1" name="Picture 14" descr="AL-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38100"/>
          <a:ext cx="18764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33</xdr:col>
      <xdr:colOff>152400</xdr:colOff>
      <xdr:row>0</xdr:row>
      <xdr:rowOff>0</xdr:rowOff>
    </xdr:to>
    <xdr:sp>
      <xdr:nvSpPr>
        <xdr:cNvPr id="1" name="Text Box 356"/>
        <xdr:cNvSpPr txBox="1">
          <a:spLocks noChangeArrowheads="1"/>
        </xdr:cNvSpPr>
      </xdr:nvSpPr>
      <xdr:spPr>
        <a:xfrm>
          <a:off x="57150" y="0"/>
          <a:ext cx="6619875" cy="0"/>
        </a:xfrm>
        <a:prstGeom prst="rect">
          <a:avLst/>
        </a:prstGeom>
        <a:solidFill>
          <a:srgbClr val="E4EAF0"/>
        </a:solidFill>
        <a:ln w="12700" cmpd="sng">
          <a:solidFill>
            <a:srgbClr val="993300"/>
          </a:solidFill>
          <a:headEnd type="none"/>
          <a:tailEnd type="none"/>
        </a:ln>
      </xdr:spPr>
      <xdr:txBody>
        <a:bodyPr vertOverflow="clip" wrap="square" lIns="27432" tIns="22860" rIns="0" bIns="0"/>
        <a:p>
          <a:pPr algn="l">
            <a:defRPr/>
          </a:pPr>
          <a:r>
            <a:rPr lang="en-US" cap="none" sz="800" b="1" i="0" u="none" baseline="0">
              <a:solidFill>
                <a:srgbClr val="993300"/>
              </a:solidFill>
              <a:latin typeface="Arial"/>
              <a:ea typeface="Arial"/>
              <a:cs typeface="Arial"/>
            </a:rPr>
            <a:t>Kumulklausel
</a:t>
          </a:r>
          <a:r>
            <a:rPr lang="en-US" cap="none" sz="800" b="0" i="0" u="none" baseline="0">
              <a:solidFill>
                <a:srgbClr val="993300"/>
              </a:solidFill>
              <a:latin typeface="Arial"/>
              <a:ea typeface="Arial"/>
              <a:cs typeface="Arial"/>
            </a:rPr>
            <a:t>Erleiden mehrere durch diesen Vertrag versicherte Personen durch ein Ereignis einen Unfall, so ist die Gesamtleistung für dieses Ereignis begrenzt auf 10 Millionen Euro für alle Invaliditätsfälle und 5 Millionen Euro für alle Todesfälle.</a:t>
          </a:r>
        </a:p>
      </xdr:txBody>
    </xdr:sp>
    <xdr:clientData/>
  </xdr:twoCellAnchor>
  <xdr:twoCellAnchor>
    <xdr:from>
      <xdr:col>1</xdr:col>
      <xdr:colOff>0</xdr:colOff>
      <xdr:row>0</xdr:row>
      <xdr:rowOff>0</xdr:rowOff>
    </xdr:from>
    <xdr:to>
      <xdr:col>33</xdr:col>
      <xdr:colOff>123825</xdr:colOff>
      <xdr:row>0</xdr:row>
      <xdr:rowOff>0</xdr:rowOff>
    </xdr:to>
    <xdr:sp>
      <xdr:nvSpPr>
        <xdr:cNvPr id="2" name="Text Box 357"/>
        <xdr:cNvSpPr txBox="1">
          <a:spLocks noChangeArrowheads="1"/>
        </xdr:cNvSpPr>
      </xdr:nvSpPr>
      <xdr:spPr>
        <a:xfrm>
          <a:off x="57150" y="0"/>
          <a:ext cx="6591300" cy="0"/>
        </a:xfrm>
        <a:prstGeom prst="rect">
          <a:avLst/>
        </a:prstGeom>
        <a:solidFill>
          <a:srgbClr val="E4EAF0"/>
        </a:solidFill>
        <a:ln w="12700" cmpd="sng">
          <a:solidFill>
            <a:srgbClr val="993300"/>
          </a:solidFill>
          <a:headEnd type="none"/>
          <a:tailEnd type="none"/>
        </a:ln>
      </xdr:spPr>
      <xdr:txBody>
        <a:bodyPr vertOverflow="clip" wrap="square" lIns="27432" tIns="22860" rIns="0" bIns="0"/>
        <a:p>
          <a:pPr algn="l">
            <a:defRPr/>
          </a:pPr>
          <a:r>
            <a:rPr lang="en-US" cap="none" sz="800" b="1" i="0" u="none" baseline="0">
              <a:solidFill>
                <a:srgbClr val="993300"/>
              </a:solidFill>
              <a:latin typeface="Arial"/>
              <a:ea typeface="Arial"/>
              <a:cs typeface="Arial"/>
            </a:rPr>
            <a:t>Je versicherte Person gelten Bergungskosten bis 5.000 EUR prämienfrei mitversichert</a:t>
          </a:r>
        </a:p>
      </xdr:txBody>
    </xdr:sp>
    <xdr:clientData/>
  </xdr:twoCellAnchor>
  <xdr:twoCellAnchor>
    <xdr:from>
      <xdr:col>1</xdr:col>
      <xdr:colOff>38100</xdr:colOff>
      <xdr:row>0</xdr:row>
      <xdr:rowOff>38100</xdr:rowOff>
    </xdr:from>
    <xdr:to>
      <xdr:col>10</xdr:col>
      <xdr:colOff>0</xdr:colOff>
      <xdr:row>0</xdr:row>
      <xdr:rowOff>504825</xdr:rowOff>
    </xdr:to>
    <xdr:pic>
      <xdr:nvPicPr>
        <xdr:cNvPr id="3" name="Picture 462" descr="AL-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38100"/>
          <a:ext cx="1876425" cy="466725"/>
        </a:xfrm>
        <a:prstGeom prst="rect">
          <a:avLst/>
        </a:prstGeom>
        <a:noFill/>
        <a:ln w="9525" cmpd="sng">
          <a:noFill/>
        </a:ln>
      </xdr:spPr>
    </xdr:pic>
    <xdr:clientData/>
  </xdr:twoCellAnchor>
  <xdr:twoCellAnchor>
    <xdr:from>
      <xdr:col>1</xdr:col>
      <xdr:colOff>38100</xdr:colOff>
      <xdr:row>47</xdr:row>
      <xdr:rowOff>0</xdr:rowOff>
    </xdr:from>
    <xdr:to>
      <xdr:col>10</xdr:col>
      <xdr:colOff>0</xdr:colOff>
      <xdr:row>47</xdr:row>
      <xdr:rowOff>0</xdr:rowOff>
    </xdr:to>
    <xdr:pic>
      <xdr:nvPicPr>
        <xdr:cNvPr id="4" name="Picture 463" descr="AL-Logo"/>
        <xdr:cNvPicPr preferRelativeResize="1">
          <a:picLocks noChangeAspect="1"/>
        </xdr:cNvPicPr>
      </xdr:nvPicPr>
      <xdr:blipFill>
        <a:blip r:embed="rId1"/>
        <a:stretch>
          <a:fillRect/>
        </a:stretch>
      </xdr:blipFill>
      <xdr:spPr>
        <a:xfrm>
          <a:off x="95250" y="8601075"/>
          <a:ext cx="18764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30</xdr:row>
      <xdr:rowOff>133350</xdr:rowOff>
    </xdr:from>
    <xdr:to>
      <xdr:col>1</xdr:col>
      <xdr:colOff>38100</xdr:colOff>
      <xdr:row>32</xdr:row>
      <xdr:rowOff>152400</xdr:rowOff>
    </xdr:to>
    <xdr:pic>
      <xdr:nvPicPr>
        <xdr:cNvPr id="1" name="Picture 1" descr="AL-Logo"/>
        <xdr:cNvPicPr preferRelativeResize="1">
          <a:picLocks noChangeAspect="1"/>
        </xdr:cNvPicPr>
      </xdr:nvPicPr>
      <xdr:blipFill>
        <a:blip r:embed="rId1"/>
        <a:stretch>
          <a:fillRect/>
        </a:stretch>
      </xdr:blipFill>
      <xdr:spPr>
        <a:xfrm>
          <a:off x="95250" y="5095875"/>
          <a:ext cx="14001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ress-sa\ALSA_ress_SA\ALSA_pp\ALSA_pp_pub\Formularwesen\Deckungsaufgaben\Excel\PSV%20Entwicklung\U-Gesundheitswesen\Anmerkung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merkungen und Lösung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7.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3"/>
  <dimension ref="A1:I57"/>
  <sheetViews>
    <sheetView showGridLines="0" showRowColHeaders="0" zoomScalePageLayoutView="0" workbookViewId="0" topLeftCell="A1">
      <selection activeCell="A1" sqref="A1:A57"/>
    </sheetView>
  </sheetViews>
  <sheetFormatPr defaultColWidth="0" defaultRowHeight="12.75" zeroHeight="1"/>
  <cols>
    <col min="1" max="1" width="2.8515625" style="0" customWidth="1"/>
    <col min="2" max="8" width="11.7109375" style="0" customWidth="1"/>
    <col min="9" max="9" width="5.00390625" style="0" customWidth="1"/>
    <col min="10" max="10" width="11.7109375" style="0" hidden="1" customWidth="1"/>
    <col min="11" max="11" width="7.140625" style="298" hidden="1" customWidth="1"/>
    <col min="12" max="16384" width="11.7109375" style="0" hidden="1" customWidth="1"/>
  </cols>
  <sheetData>
    <row r="1" spans="1:9" ht="12.75">
      <c r="A1" s="309"/>
      <c r="B1" s="309"/>
      <c r="C1" s="309"/>
      <c r="D1" s="309"/>
      <c r="E1" s="309"/>
      <c r="F1" s="309"/>
      <c r="G1" s="309"/>
      <c r="H1" s="309"/>
      <c r="I1" s="309"/>
    </row>
    <row r="2" spans="1:9" ht="12.75">
      <c r="A2" s="309"/>
      <c r="I2" s="309"/>
    </row>
    <row r="3" spans="1:9" ht="12.75">
      <c r="A3" s="309"/>
      <c r="I3" s="309"/>
    </row>
    <row r="4" spans="1:9" ht="12.75">
      <c r="A4" s="309"/>
      <c r="I4" s="309"/>
    </row>
    <row r="5" spans="1:9" ht="12.75">
      <c r="A5" s="309"/>
      <c r="I5" s="309"/>
    </row>
    <row r="6" spans="1:9" ht="12.75">
      <c r="A6" s="309"/>
      <c r="I6" s="309"/>
    </row>
    <row r="7" spans="1:9" ht="12.75">
      <c r="A7" s="309"/>
      <c r="I7" s="309"/>
    </row>
    <row r="8" spans="1:9" ht="12.75">
      <c r="A8" s="309"/>
      <c r="I8" s="309"/>
    </row>
    <row r="9" spans="1:9" ht="12.75">
      <c r="A9" s="309"/>
      <c r="I9" s="309"/>
    </row>
    <row r="10" spans="1:9" ht="12.75">
      <c r="A10" s="309"/>
      <c r="I10" s="309"/>
    </row>
    <row r="11" spans="1:9" ht="12.75">
      <c r="A11" s="309"/>
      <c r="I11" s="309"/>
    </row>
    <row r="12" spans="1:9" ht="12.75">
      <c r="A12" s="309"/>
      <c r="I12" s="309"/>
    </row>
    <row r="13" spans="1:9" ht="12.75">
      <c r="A13" s="309"/>
      <c r="I13" s="309"/>
    </row>
    <row r="14" spans="1:9" ht="12.75">
      <c r="A14" s="309"/>
      <c r="I14" s="309"/>
    </row>
    <row r="15" spans="1:9" ht="12.75">
      <c r="A15" s="309"/>
      <c r="I15" s="309"/>
    </row>
    <row r="16" spans="1:9" ht="12.75">
      <c r="A16" s="309"/>
      <c r="I16" s="309"/>
    </row>
    <row r="17" spans="1:9" ht="12.75">
      <c r="A17" s="309"/>
      <c r="I17" s="309"/>
    </row>
    <row r="18" spans="1:9" ht="12.75">
      <c r="A18" s="309"/>
      <c r="I18" s="309"/>
    </row>
    <row r="19" spans="1:9" ht="12.75">
      <c r="A19" s="309"/>
      <c r="I19" s="309"/>
    </row>
    <row r="20" spans="1:9" ht="12.75">
      <c r="A20" s="309"/>
      <c r="I20" s="309"/>
    </row>
    <row r="21" spans="1:9" ht="12.75">
      <c r="A21" s="309"/>
      <c r="I21" s="309"/>
    </row>
    <row r="22" spans="1:9" ht="12.75">
      <c r="A22" s="309"/>
      <c r="I22" s="309"/>
    </row>
    <row r="23" spans="1:9" ht="12.75">
      <c r="A23" s="309"/>
      <c r="I23" s="309"/>
    </row>
    <row r="24" spans="1:9" ht="12.75">
      <c r="A24" s="309"/>
      <c r="I24" s="309"/>
    </row>
    <row r="25" spans="1:9" ht="12.75">
      <c r="A25" s="309"/>
      <c r="I25" s="309"/>
    </row>
    <row r="26" spans="1:9" ht="12.75">
      <c r="A26" s="309"/>
      <c r="I26" s="309"/>
    </row>
    <row r="27" spans="1:9" ht="12.75">
      <c r="A27" s="309"/>
      <c r="I27" s="309"/>
    </row>
    <row r="28" spans="1:9" ht="12.75">
      <c r="A28" s="309"/>
      <c r="I28" s="309"/>
    </row>
    <row r="29" spans="1:9" ht="12.75">
      <c r="A29" s="309"/>
      <c r="I29" s="309"/>
    </row>
    <row r="30" spans="1:9" ht="12.75">
      <c r="A30" s="309"/>
      <c r="I30" s="309"/>
    </row>
    <row r="31" spans="1:9" ht="12.75">
      <c r="A31" s="309"/>
      <c r="I31" s="309"/>
    </row>
    <row r="32" spans="1:9" ht="12.75">
      <c r="A32" s="309"/>
      <c r="I32" s="309"/>
    </row>
    <row r="33" spans="1:9" ht="12.75">
      <c r="A33" s="309"/>
      <c r="I33" s="309"/>
    </row>
    <row r="34" spans="1:9" ht="12.75">
      <c r="A34" s="309"/>
      <c r="I34" s="309"/>
    </row>
    <row r="35" spans="1:9" ht="12.75">
      <c r="A35" s="309"/>
      <c r="I35" s="309"/>
    </row>
    <row r="36" spans="1:9" ht="12.75">
      <c r="A36" s="309"/>
      <c r="I36" s="309"/>
    </row>
    <row r="37" spans="1:9" ht="12.75">
      <c r="A37" s="309"/>
      <c r="I37" s="309"/>
    </row>
    <row r="38" spans="1:9" ht="12.75">
      <c r="A38" s="309"/>
      <c r="I38" s="309"/>
    </row>
    <row r="39" spans="1:9" ht="12.75">
      <c r="A39" s="309"/>
      <c r="I39" s="309"/>
    </row>
    <row r="40" spans="1:9" ht="12.75">
      <c r="A40" s="309"/>
      <c r="I40" s="309"/>
    </row>
    <row r="41" spans="1:9" ht="12.75">
      <c r="A41" s="309"/>
      <c r="I41" s="309"/>
    </row>
    <row r="42" spans="1:9" ht="12.75">
      <c r="A42" s="309"/>
      <c r="I42" s="309"/>
    </row>
    <row r="43" spans="1:9" ht="12.75">
      <c r="A43" s="309"/>
      <c r="I43" s="309"/>
    </row>
    <row r="44" spans="1:9" ht="12.75">
      <c r="A44" s="309"/>
      <c r="I44" s="309"/>
    </row>
    <row r="45" spans="1:9" ht="12.75">
      <c r="A45" s="309"/>
      <c r="I45" s="309"/>
    </row>
    <row r="46" spans="1:9" ht="12.75">
      <c r="A46" s="309"/>
      <c r="I46" s="309"/>
    </row>
    <row r="47" spans="1:9" ht="12.75">
      <c r="A47" s="309"/>
      <c r="I47" s="309"/>
    </row>
    <row r="48" spans="1:9" ht="14.25" customHeight="1">
      <c r="A48" s="309"/>
      <c r="I48" s="309"/>
    </row>
    <row r="49" spans="1:9" ht="12.75">
      <c r="A49" s="309"/>
      <c r="I49" s="309"/>
    </row>
    <row r="50" spans="1:9" ht="12.75">
      <c r="A50" s="309"/>
      <c r="I50" s="309"/>
    </row>
    <row r="51" spans="1:9" ht="12.75">
      <c r="A51" s="309"/>
      <c r="I51" s="309"/>
    </row>
    <row r="52" spans="1:9" ht="12.75">
      <c r="A52" s="309"/>
      <c r="I52" s="309"/>
    </row>
    <row r="53" spans="1:9" ht="12.75">
      <c r="A53" s="309"/>
      <c r="I53" s="309"/>
    </row>
    <row r="54" spans="1:9" ht="12.75">
      <c r="A54" s="309"/>
      <c r="I54" s="309"/>
    </row>
    <row r="55" spans="1:9" ht="12.75">
      <c r="A55" s="309"/>
      <c r="I55" s="309"/>
    </row>
    <row r="56" spans="1:9" ht="12.75">
      <c r="A56" s="309"/>
      <c r="I56" s="309"/>
    </row>
    <row r="57" spans="1:9" ht="12.75">
      <c r="A57" s="309"/>
      <c r="B57" s="309"/>
      <c r="C57" s="309"/>
      <c r="D57" s="309"/>
      <c r="E57" s="309"/>
      <c r="F57" s="309"/>
      <c r="G57" s="309"/>
      <c r="H57" s="309"/>
      <c r="I57" s="309"/>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65535" ht="12.75" hidden="1"/>
  </sheetData>
  <sheetProtection password="CC63" sheet="1" objects="1" scenarios="1" selectLockedCells="1"/>
  <mergeCells count="4">
    <mergeCell ref="A1:A57"/>
    <mergeCell ref="B1:I1"/>
    <mergeCell ref="B57:I57"/>
    <mergeCell ref="I2:I56"/>
  </mergeCells>
  <printOptions/>
  <pageMargins left="0.2755905511811024" right="0.3937007874015748" top="0.5118110236220472" bottom="0.3937007874015748" header="0.5118110236220472" footer="0.5118110236220472"/>
  <pageSetup horizontalDpi="600" verticalDpi="600" orientation="portrait" paperSize="9" r:id="rId4"/>
  <drawing r:id="rId3"/>
  <legacyDrawing r:id="rId2"/>
  <oleObjects>
    <oleObject progId="Dokument" shapeId="201846" r:id="rId1"/>
  </oleObjects>
</worksheet>
</file>

<file path=xl/worksheets/sheet2.xml><?xml version="1.0" encoding="utf-8"?>
<worksheet xmlns="http://schemas.openxmlformats.org/spreadsheetml/2006/main" xmlns:r="http://schemas.openxmlformats.org/officeDocument/2006/relationships">
  <sheetPr codeName="Tabelle9"/>
  <dimension ref="A1:H46"/>
  <sheetViews>
    <sheetView showGridLines="0" showRowColHeaders="0" zoomScalePageLayoutView="0" workbookViewId="0" topLeftCell="A1">
      <selection activeCell="A1" sqref="A1:A46"/>
    </sheetView>
  </sheetViews>
  <sheetFormatPr defaultColWidth="0" defaultRowHeight="12.75" zeroHeight="1"/>
  <cols>
    <col min="1" max="1" width="2.8515625" style="0" customWidth="1"/>
    <col min="2" max="7" width="12.7109375" style="0" customWidth="1"/>
    <col min="8" max="8" width="10.421875" style="0" customWidth="1"/>
    <col min="9" max="9" width="12.7109375" style="0" hidden="1" customWidth="1"/>
    <col min="10" max="10" width="12.7109375" style="302" hidden="1" customWidth="1"/>
    <col min="11" max="16384" width="12.7109375" style="0" hidden="1" customWidth="1"/>
  </cols>
  <sheetData>
    <row r="1" spans="1:8" ht="12.75">
      <c r="A1" s="310"/>
      <c r="B1" s="310"/>
      <c r="C1" s="310"/>
      <c r="D1" s="310"/>
      <c r="E1" s="310"/>
      <c r="F1" s="310"/>
      <c r="G1" s="310"/>
      <c r="H1" s="303"/>
    </row>
    <row r="2" spans="1:8" ht="12.75">
      <c r="A2" s="310"/>
      <c r="B2" s="303"/>
      <c r="C2" s="303"/>
      <c r="D2" s="303"/>
      <c r="E2" s="303"/>
      <c r="F2" s="303"/>
      <c r="G2" s="303"/>
      <c r="H2" s="303"/>
    </row>
    <row r="3" spans="1:8" ht="12.75">
      <c r="A3" s="310"/>
      <c r="B3" s="303"/>
      <c r="C3" s="303"/>
      <c r="D3" s="303"/>
      <c r="E3" s="303"/>
      <c r="F3" s="303"/>
      <c r="G3" s="303"/>
      <c r="H3" s="303"/>
    </row>
    <row r="4" spans="1:8" ht="12.75">
      <c r="A4" s="310"/>
      <c r="B4" s="303"/>
      <c r="C4" s="303"/>
      <c r="D4" s="303"/>
      <c r="E4" s="303"/>
      <c r="F4" s="303"/>
      <c r="G4" s="303"/>
      <c r="H4" s="303"/>
    </row>
    <row r="5" spans="1:8" ht="12.75">
      <c r="A5" s="310"/>
      <c r="B5" s="303"/>
      <c r="C5" s="303"/>
      <c r="D5" s="303"/>
      <c r="E5" s="303"/>
      <c r="F5" s="303"/>
      <c r="G5" s="303"/>
      <c r="H5" s="303"/>
    </row>
    <row r="6" spans="1:8" ht="12.75">
      <c r="A6" s="310"/>
      <c r="B6" s="303"/>
      <c r="C6" s="303"/>
      <c r="D6" s="303"/>
      <c r="E6" s="303"/>
      <c r="F6" s="303"/>
      <c r="G6" s="303"/>
      <c r="H6" s="303"/>
    </row>
    <row r="7" spans="1:8" ht="12.75">
      <c r="A7" s="310"/>
      <c r="B7" s="303"/>
      <c r="C7" s="303"/>
      <c r="D7" s="303"/>
      <c r="E7" s="303"/>
      <c r="F7" s="303"/>
      <c r="G7" s="303"/>
      <c r="H7" s="303"/>
    </row>
    <row r="8" spans="1:8" ht="12.75">
      <c r="A8" s="310"/>
      <c r="B8" s="303"/>
      <c r="C8" s="303"/>
      <c r="D8" s="303"/>
      <c r="E8" s="303"/>
      <c r="F8" s="303"/>
      <c r="G8" s="303"/>
      <c r="H8" s="303"/>
    </row>
    <row r="9" spans="1:8" ht="12.75">
      <c r="A9" s="310"/>
      <c r="B9" s="303"/>
      <c r="C9" s="303"/>
      <c r="D9" s="303"/>
      <c r="E9" s="303"/>
      <c r="F9" s="303"/>
      <c r="G9" s="303"/>
      <c r="H9" s="303"/>
    </row>
    <row r="10" spans="1:8" ht="12.75">
      <c r="A10" s="310"/>
      <c r="B10" s="303"/>
      <c r="C10" s="303"/>
      <c r="D10" s="303"/>
      <c r="E10" s="303"/>
      <c r="F10" s="303"/>
      <c r="G10" s="303"/>
      <c r="H10" s="303"/>
    </row>
    <row r="11" spans="1:8" ht="12.75">
      <c r="A11" s="310"/>
      <c r="B11" s="303"/>
      <c r="C11" s="303"/>
      <c r="D11" s="303"/>
      <c r="E11" s="303"/>
      <c r="F11" s="303"/>
      <c r="G11" s="303"/>
      <c r="H11" s="303"/>
    </row>
    <row r="12" spans="1:8" ht="12.75">
      <c r="A12" s="310"/>
      <c r="B12" s="303"/>
      <c r="C12" s="303"/>
      <c r="D12" s="303"/>
      <c r="E12" s="303"/>
      <c r="F12" s="303"/>
      <c r="G12" s="303"/>
      <c r="H12" s="303"/>
    </row>
    <row r="13" spans="1:8" ht="12.75">
      <c r="A13" s="310"/>
      <c r="B13" s="303"/>
      <c r="C13" s="303"/>
      <c r="D13" s="303"/>
      <c r="E13" s="303"/>
      <c r="F13" s="303"/>
      <c r="G13" s="303"/>
      <c r="H13" s="303"/>
    </row>
    <row r="14" spans="1:8" ht="12.75">
      <c r="A14" s="310"/>
      <c r="B14" s="303"/>
      <c r="C14" s="303"/>
      <c r="D14" s="303"/>
      <c r="E14" s="303"/>
      <c r="F14" s="303"/>
      <c r="G14" s="303"/>
      <c r="H14" s="303"/>
    </row>
    <row r="15" spans="1:8" ht="12.75">
      <c r="A15" s="310"/>
      <c r="B15" s="303"/>
      <c r="C15" s="303"/>
      <c r="D15" s="303"/>
      <c r="E15" s="303"/>
      <c r="F15" s="303"/>
      <c r="G15" s="303"/>
      <c r="H15" s="303"/>
    </row>
    <row r="16" spans="1:8" ht="12.75">
      <c r="A16" s="310"/>
      <c r="B16" s="303"/>
      <c r="C16" s="303"/>
      <c r="D16" s="303"/>
      <c r="E16" s="303"/>
      <c r="F16" s="303"/>
      <c r="G16" s="303"/>
      <c r="H16" s="303"/>
    </row>
    <row r="17" spans="1:8" ht="12.75">
      <c r="A17" s="310"/>
      <c r="B17" s="303"/>
      <c r="C17" s="303"/>
      <c r="D17" s="303"/>
      <c r="E17" s="303"/>
      <c r="F17" s="303"/>
      <c r="G17" s="303"/>
      <c r="H17" s="303"/>
    </row>
    <row r="18" spans="1:8" ht="12.75">
      <c r="A18" s="310"/>
      <c r="B18" s="303"/>
      <c r="C18" s="303"/>
      <c r="D18" s="303"/>
      <c r="E18" s="303"/>
      <c r="F18" s="303"/>
      <c r="G18" s="303"/>
      <c r="H18" s="303"/>
    </row>
    <row r="19" spans="1:8" ht="12.75">
      <c r="A19" s="310"/>
      <c r="B19" s="303"/>
      <c r="C19" s="303"/>
      <c r="D19" s="303"/>
      <c r="E19" s="303"/>
      <c r="F19" s="303"/>
      <c r="G19" s="303"/>
      <c r="H19" s="303"/>
    </row>
    <row r="20" spans="1:8" ht="12.75">
      <c r="A20" s="310"/>
      <c r="B20" s="303"/>
      <c r="C20" s="303"/>
      <c r="D20" s="303"/>
      <c r="E20" s="303"/>
      <c r="F20" s="303"/>
      <c r="G20" s="303"/>
      <c r="H20" s="303"/>
    </row>
    <row r="21" spans="1:8" ht="12.75">
      <c r="A21" s="310"/>
      <c r="B21" s="303"/>
      <c r="C21" s="303"/>
      <c r="D21" s="303"/>
      <c r="E21" s="303"/>
      <c r="F21" s="303"/>
      <c r="G21" s="303"/>
      <c r="H21" s="303"/>
    </row>
    <row r="22" spans="1:8" ht="12.75">
      <c r="A22" s="310"/>
      <c r="B22" s="303"/>
      <c r="C22" s="303"/>
      <c r="D22" s="303"/>
      <c r="E22" s="303"/>
      <c r="F22" s="303"/>
      <c r="G22" s="303"/>
      <c r="H22" s="303"/>
    </row>
    <row r="23" spans="1:8" ht="12.75">
      <c r="A23" s="310"/>
      <c r="B23" s="303"/>
      <c r="C23" s="303"/>
      <c r="D23" s="303"/>
      <c r="E23" s="303"/>
      <c r="F23" s="303"/>
      <c r="G23" s="303"/>
      <c r="H23" s="303"/>
    </row>
    <row r="24" spans="1:8" ht="12.75">
      <c r="A24" s="310"/>
      <c r="B24" s="303"/>
      <c r="C24" s="303"/>
      <c r="D24" s="303"/>
      <c r="E24" s="303"/>
      <c r="F24" s="303"/>
      <c r="G24" s="303"/>
      <c r="H24" s="303"/>
    </row>
    <row r="25" spans="1:8" ht="12.75">
      <c r="A25" s="310"/>
      <c r="B25" s="303"/>
      <c r="C25" s="303"/>
      <c r="D25" s="303"/>
      <c r="E25" s="303"/>
      <c r="F25" s="303"/>
      <c r="G25" s="303"/>
      <c r="H25" s="303"/>
    </row>
    <row r="26" spans="1:8" ht="12.75">
      <c r="A26" s="310"/>
      <c r="B26" s="303"/>
      <c r="C26" s="303"/>
      <c r="D26" s="303"/>
      <c r="E26" s="303"/>
      <c r="F26" s="303"/>
      <c r="G26" s="303"/>
      <c r="H26" s="303"/>
    </row>
    <row r="27" spans="1:8" ht="12.75">
      <c r="A27" s="310"/>
      <c r="B27" s="303"/>
      <c r="C27" s="303"/>
      <c r="D27" s="303"/>
      <c r="E27" s="303"/>
      <c r="F27" s="303"/>
      <c r="G27" s="303"/>
      <c r="H27" s="303"/>
    </row>
    <row r="28" spans="1:8" ht="12.75">
      <c r="A28" s="310"/>
      <c r="B28" s="303"/>
      <c r="C28" s="303"/>
      <c r="D28" s="303"/>
      <c r="E28" s="303"/>
      <c r="F28" s="303"/>
      <c r="G28" s="303"/>
      <c r="H28" s="303"/>
    </row>
    <row r="29" spans="1:8" ht="12.75">
      <c r="A29" s="310"/>
      <c r="B29" s="303"/>
      <c r="C29" s="303"/>
      <c r="D29" s="303"/>
      <c r="E29" s="303"/>
      <c r="F29" s="303"/>
      <c r="G29" s="303"/>
      <c r="H29" s="303"/>
    </row>
    <row r="30" spans="1:8" ht="12.75">
      <c r="A30" s="310"/>
      <c r="B30" s="303"/>
      <c r="C30" s="303"/>
      <c r="D30" s="303"/>
      <c r="E30" s="303"/>
      <c r="F30" s="303"/>
      <c r="G30" s="303"/>
      <c r="H30" s="303"/>
    </row>
    <row r="31" spans="1:8" ht="12.75">
      <c r="A31" s="310"/>
      <c r="B31" s="303"/>
      <c r="C31" s="303"/>
      <c r="D31" s="303"/>
      <c r="E31" s="303"/>
      <c r="F31" s="303"/>
      <c r="G31" s="303"/>
      <c r="H31" s="303"/>
    </row>
    <row r="32" spans="1:8" ht="12.75">
      <c r="A32" s="310"/>
      <c r="B32" s="303"/>
      <c r="C32" s="303"/>
      <c r="D32" s="303"/>
      <c r="E32" s="303"/>
      <c r="F32" s="303"/>
      <c r="G32" s="303"/>
      <c r="H32" s="303"/>
    </row>
    <row r="33" spans="1:8" ht="12.75">
      <c r="A33" s="310"/>
      <c r="B33" s="303"/>
      <c r="C33" s="303"/>
      <c r="D33" s="303"/>
      <c r="E33" s="303"/>
      <c r="F33" s="303"/>
      <c r="G33" s="303"/>
      <c r="H33" s="303"/>
    </row>
    <row r="34" spans="1:8" ht="12.75">
      <c r="A34" s="310"/>
      <c r="B34" s="303"/>
      <c r="C34" s="303"/>
      <c r="D34" s="303"/>
      <c r="E34" s="303"/>
      <c r="F34" s="303"/>
      <c r="G34" s="303"/>
      <c r="H34" s="303"/>
    </row>
    <row r="35" spans="1:8" ht="12.75">
      <c r="A35" s="310"/>
      <c r="B35" s="303"/>
      <c r="C35" s="303"/>
      <c r="D35" s="303"/>
      <c r="E35" s="303"/>
      <c r="F35" s="303"/>
      <c r="G35" s="303"/>
      <c r="H35" s="303"/>
    </row>
    <row r="36" spans="1:8" ht="12.75">
      <c r="A36" s="310"/>
      <c r="B36" s="303"/>
      <c r="C36" s="303"/>
      <c r="D36" s="303"/>
      <c r="E36" s="303"/>
      <c r="F36" s="303"/>
      <c r="G36" s="303"/>
      <c r="H36" s="303"/>
    </row>
    <row r="37" spans="1:8" ht="12.75">
      <c r="A37" s="310"/>
      <c r="B37" s="303"/>
      <c r="C37" s="303"/>
      <c r="D37" s="303"/>
      <c r="E37" s="303"/>
      <c r="F37" s="303"/>
      <c r="G37" s="303"/>
      <c r="H37" s="303"/>
    </row>
    <row r="38" spans="1:8" ht="12.75">
      <c r="A38" s="310"/>
      <c r="B38" s="303"/>
      <c r="C38" s="303"/>
      <c r="D38" s="303"/>
      <c r="E38" s="303"/>
      <c r="F38" s="303"/>
      <c r="G38" s="303"/>
      <c r="H38" s="303"/>
    </row>
    <row r="39" spans="1:8" ht="12.75">
      <c r="A39" s="310"/>
      <c r="B39" s="303"/>
      <c r="C39" s="303"/>
      <c r="D39" s="303"/>
      <c r="E39" s="303"/>
      <c r="F39" s="303"/>
      <c r="G39" s="303"/>
      <c r="H39" s="303"/>
    </row>
    <row r="40" spans="1:8" ht="12.75">
      <c r="A40" s="310"/>
      <c r="B40" s="303"/>
      <c r="C40" s="303"/>
      <c r="D40" s="303"/>
      <c r="E40" s="303"/>
      <c r="F40" s="303"/>
      <c r="G40" s="303"/>
      <c r="H40" s="303"/>
    </row>
    <row r="41" spans="1:8" ht="12.75">
      <c r="A41" s="310"/>
      <c r="B41" s="303"/>
      <c r="C41" s="303"/>
      <c r="D41" s="303"/>
      <c r="E41" s="303"/>
      <c r="F41" s="303"/>
      <c r="G41" s="303"/>
      <c r="H41" s="303"/>
    </row>
    <row r="42" spans="1:8" ht="12.75">
      <c r="A42" s="310"/>
      <c r="B42" s="303"/>
      <c r="C42" s="303"/>
      <c r="D42" s="303"/>
      <c r="E42" s="303"/>
      <c r="F42" s="303"/>
      <c r="G42" s="303"/>
      <c r="H42" s="303"/>
    </row>
    <row r="43" spans="1:8" ht="12.75">
      <c r="A43" s="310"/>
      <c r="B43" s="303"/>
      <c r="C43" s="303"/>
      <c r="D43" s="303"/>
      <c r="E43" s="303"/>
      <c r="F43" s="303"/>
      <c r="G43" s="303"/>
      <c r="H43" s="303"/>
    </row>
    <row r="44" spans="1:8" ht="12.75">
      <c r="A44" s="310"/>
      <c r="B44" s="303"/>
      <c r="C44" s="303"/>
      <c r="D44" s="303"/>
      <c r="E44" s="303"/>
      <c r="F44" s="303"/>
      <c r="G44" s="303"/>
      <c r="H44" s="303"/>
    </row>
    <row r="45" spans="1:8" ht="12.75">
      <c r="A45" s="310"/>
      <c r="B45" s="303"/>
      <c r="C45" s="303"/>
      <c r="D45" s="303"/>
      <c r="E45" s="303"/>
      <c r="F45" s="303"/>
      <c r="G45" s="303"/>
      <c r="H45" s="303"/>
    </row>
    <row r="46" spans="1:8" ht="12.75">
      <c r="A46" s="310"/>
      <c r="B46" s="310"/>
      <c r="C46" s="310"/>
      <c r="D46" s="310"/>
      <c r="E46" s="310"/>
      <c r="F46" s="310"/>
      <c r="G46" s="310"/>
      <c r="H46" s="303"/>
    </row>
    <row r="47" ht="12.75" hidden="1"/>
    <row r="48" ht="12.75" hidden="1"/>
    <row r="49" ht="12.75" hidden="1"/>
    <row r="50" ht="12.75" hidden="1"/>
    <row r="51" ht="12.75" hidden="1"/>
    <row r="52" ht="12.75" hidden="1"/>
    <row r="53" ht="12.75" hidden="1"/>
    <row r="54" ht="12.75" hidden="1"/>
  </sheetData>
  <sheetProtection password="CC63" sheet="1" objects="1" scenarios="1" selectLockedCells="1"/>
  <mergeCells count="3">
    <mergeCell ref="A1:A46"/>
    <mergeCell ref="B1:G1"/>
    <mergeCell ref="B46:G46"/>
  </mergeCells>
  <printOptions/>
  <pageMargins left="0.2755905511811024" right="0.3937007874015748" top="0.5118110236220472" bottom="0.3937007874015748" header="0.5118110236220472" footer="0.5118110236220472"/>
  <pageSetup horizontalDpi="600" verticalDpi="600" orientation="portrait" paperSize="9" scale="105" r:id="rId3"/>
  <legacyDrawing r:id="rId2"/>
  <oleObjects>
    <oleObject progId="Dokument" shapeId="68752" r:id="rId1"/>
  </oleObjects>
</worksheet>
</file>

<file path=xl/worksheets/sheet3.xml><?xml version="1.0" encoding="utf-8"?>
<worksheet xmlns="http://schemas.openxmlformats.org/spreadsheetml/2006/main" xmlns:r="http://schemas.openxmlformats.org/officeDocument/2006/relationships">
  <sheetPr codeName="Tabelle4">
    <outlinePr summaryBelow="0"/>
    <pageSetUpPr fitToPage="1"/>
  </sheetPr>
  <dimension ref="A1:IH301"/>
  <sheetViews>
    <sheetView showRowColHeaders="0" tabSelected="1" zoomScalePageLayoutView="0" workbookViewId="0" topLeftCell="A1">
      <pane ySplit="6" topLeftCell="A7" activePane="bottomLeft" state="frozen"/>
      <selection pane="topLeft" activeCell="A1" sqref="A1"/>
      <selection pane="bottomLeft" activeCell="AB11" sqref="AB11"/>
    </sheetView>
  </sheetViews>
  <sheetFormatPr defaultColWidth="0" defaultRowHeight="12.75" zeroHeight="1"/>
  <cols>
    <col min="1" max="1" width="0.85546875" style="22" customWidth="1"/>
    <col min="2" max="5" width="2.8515625" style="30" customWidth="1"/>
    <col min="6" max="6" width="2.421875" style="30" customWidth="1"/>
    <col min="7" max="7" width="5.28125" style="30" customWidth="1"/>
    <col min="8" max="9" width="3.140625" style="30" customWidth="1"/>
    <col min="10" max="10" width="3.28125" style="30" customWidth="1"/>
    <col min="11" max="11" width="2.8515625" style="30" customWidth="1"/>
    <col min="12" max="12" width="2.57421875" style="30" customWidth="1"/>
    <col min="13" max="13" width="2.140625" style="30" customWidth="1"/>
    <col min="14" max="14" width="3.28125" style="30" customWidth="1"/>
    <col min="15" max="15" width="2.28125" style="30" customWidth="1"/>
    <col min="16" max="16" width="3.140625" style="30" customWidth="1"/>
    <col min="17" max="17" width="2.421875" style="30" customWidth="1"/>
    <col min="18" max="18" width="2.7109375" style="30" customWidth="1"/>
    <col min="19" max="19" width="3.28125" style="30" customWidth="1"/>
    <col min="20" max="20" width="3.00390625" style="30" customWidth="1"/>
    <col min="21" max="21" width="6.00390625" style="30" customWidth="1"/>
    <col min="22" max="22" width="3.00390625" style="30" customWidth="1"/>
    <col min="23" max="23" width="3.421875" style="30" customWidth="1"/>
    <col min="24" max="24" width="2.00390625" style="30" customWidth="1"/>
    <col min="25" max="25" width="2.8515625" style="30" customWidth="1"/>
    <col min="26" max="26" width="3.140625" style="30" customWidth="1"/>
    <col min="27" max="28" width="3.421875" style="30" customWidth="1"/>
    <col min="29" max="29" width="2.28125" style="30" customWidth="1"/>
    <col min="30" max="30" width="3.140625" style="30" customWidth="1"/>
    <col min="31" max="32" width="4.28125" style="30" customWidth="1"/>
    <col min="33" max="33" width="2.28125" style="30" customWidth="1"/>
    <col min="34" max="34" width="0.85546875" style="30" customWidth="1"/>
    <col min="35" max="35" width="1.28515625" style="27" customWidth="1"/>
    <col min="36" max="36" width="3.00390625" style="19" hidden="1" customWidth="1"/>
    <col min="37" max="39" width="7.8515625" style="18" hidden="1" customWidth="1"/>
    <col min="40" max="44" width="7.8515625" style="19" hidden="1" customWidth="1"/>
    <col min="45" max="45" width="15.00390625" style="19" hidden="1" customWidth="1"/>
    <col min="46" max="47" width="4.7109375" style="19" hidden="1" customWidth="1"/>
    <col min="48" max="48" width="7.140625" style="19" hidden="1" customWidth="1"/>
    <col min="49" max="49" width="13.00390625" style="19" hidden="1" customWidth="1"/>
    <col min="50" max="53" width="7.8515625" style="19" hidden="1" customWidth="1"/>
    <col min="54" max="72" width="7.8515625" style="3" hidden="1" customWidth="1"/>
    <col min="73" max="75" width="11.421875" style="3" hidden="1" customWidth="1"/>
    <col min="76" max="78" width="11.421875" style="2" hidden="1" customWidth="1"/>
    <col min="79" max="87" width="11.421875" style="4" hidden="1" customWidth="1"/>
    <col min="88" max="241" width="11.421875" style="5" hidden="1" customWidth="1"/>
    <col min="242" max="16384" width="0.13671875" style="50" hidden="1" customWidth="1"/>
  </cols>
  <sheetData>
    <row r="1" spans="2:34" ht="4.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2:34" ht="6.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6.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67" ht="6.7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BO5" s="322"/>
    </row>
    <row r="6" spans="2:67" ht="18"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BO6" s="322"/>
    </row>
    <row r="7" spans="2:78" ht="2.2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S7" s="37"/>
      <c r="AT7" s="37"/>
      <c r="AU7" s="37"/>
      <c r="AV7" s="37"/>
      <c r="AW7" s="37"/>
      <c r="AX7" s="6"/>
      <c r="AY7" s="6"/>
      <c r="AZ7" s="6"/>
      <c r="BA7" s="47"/>
      <c r="BB7" s="47"/>
      <c r="BC7" s="47"/>
      <c r="BD7" s="47"/>
      <c r="BE7" s="21"/>
      <c r="BF7" s="21"/>
      <c r="BG7" s="21"/>
      <c r="BH7" s="21"/>
      <c r="BI7" s="21"/>
      <c r="BJ7" s="19"/>
      <c r="BK7" s="19"/>
      <c r="BL7" s="19"/>
      <c r="BM7" s="19"/>
      <c r="BN7" s="19"/>
      <c r="BO7" s="19"/>
      <c r="BP7" s="19"/>
      <c r="BQ7" s="19"/>
      <c r="BR7" s="19"/>
      <c r="BS7" s="19"/>
      <c r="BT7" s="19"/>
      <c r="BU7" s="19"/>
      <c r="BV7" s="19"/>
      <c r="BW7" s="19"/>
      <c r="BX7" s="18"/>
      <c r="BY7" s="18"/>
      <c r="BZ7" s="18"/>
    </row>
    <row r="8" spans="2:78" ht="18.75" customHeight="1">
      <c r="B8" s="325" t="s">
        <v>145</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L8" s="66"/>
      <c r="AS8" s="37"/>
      <c r="AT8" s="37"/>
      <c r="AU8" s="37"/>
      <c r="AV8" s="37"/>
      <c r="AW8" s="37"/>
      <c r="AX8" s="6"/>
      <c r="AY8" s="6"/>
      <c r="AZ8" s="6"/>
      <c r="BA8" s="47"/>
      <c r="BB8" s="47"/>
      <c r="BC8" s="47"/>
      <c r="BD8" s="47"/>
      <c r="BE8" s="21"/>
      <c r="BF8" s="21"/>
      <c r="BG8" s="21"/>
      <c r="BH8" s="21"/>
      <c r="BI8" s="21"/>
      <c r="BJ8" s="19"/>
      <c r="BK8" s="19"/>
      <c r="BL8" s="19"/>
      <c r="BM8" s="19"/>
      <c r="BN8" s="19"/>
      <c r="BO8" s="19"/>
      <c r="BP8" s="19"/>
      <c r="BQ8" s="19"/>
      <c r="BR8" s="19"/>
      <c r="BS8" s="19"/>
      <c r="BT8" s="19"/>
      <c r="BU8" s="19"/>
      <c r="BV8" s="19"/>
      <c r="BW8" s="19"/>
      <c r="BX8" s="18"/>
      <c r="BY8" s="18"/>
      <c r="BZ8" s="18"/>
    </row>
    <row r="9" spans="2:78" ht="16.5" customHeight="1">
      <c r="B9" s="326" t="s">
        <v>128</v>
      </c>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L9" s="66"/>
      <c r="AS9" s="37"/>
      <c r="AT9" s="37"/>
      <c r="AU9" s="37"/>
      <c r="AV9" s="37"/>
      <c r="AW9" s="37"/>
      <c r="AX9" s="6"/>
      <c r="AY9" s="6"/>
      <c r="AZ9" s="6"/>
      <c r="BA9" s="47"/>
      <c r="BB9" s="47"/>
      <c r="BC9" s="47"/>
      <c r="BD9" s="47"/>
      <c r="BE9" s="21"/>
      <c r="BF9" s="21"/>
      <c r="BG9" s="21"/>
      <c r="BH9" s="21"/>
      <c r="BI9" s="21"/>
      <c r="BJ9" s="19"/>
      <c r="BK9" s="19"/>
      <c r="BL9" s="19"/>
      <c r="BM9" s="19"/>
      <c r="BN9" s="19"/>
      <c r="BO9" s="19"/>
      <c r="BP9" s="19"/>
      <c r="BQ9" s="19"/>
      <c r="BR9" s="19"/>
      <c r="BS9" s="19"/>
      <c r="BT9" s="19"/>
      <c r="BU9" s="19"/>
      <c r="BV9" s="19"/>
      <c r="BW9" s="19"/>
      <c r="BX9" s="18"/>
      <c r="BY9" s="18"/>
      <c r="BZ9" s="18"/>
    </row>
    <row r="10" spans="2:78" ht="10.5" customHeight="1">
      <c r="B10" s="7"/>
      <c r="C10" s="7"/>
      <c r="D10" s="7"/>
      <c r="E10" s="7"/>
      <c r="F10" s="7"/>
      <c r="G10" s="7"/>
      <c r="H10" s="7"/>
      <c r="I10" s="7"/>
      <c r="J10" s="1"/>
      <c r="K10" s="1"/>
      <c r="L10" s="1"/>
      <c r="M10" s="1"/>
      <c r="N10" s="1"/>
      <c r="O10" s="1"/>
      <c r="P10" s="1"/>
      <c r="Q10" s="1"/>
      <c r="R10" s="1"/>
      <c r="S10" s="1"/>
      <c r="T10" s="1"/>
      <c r="U10" s="1"/>
      <c r="V10" s="1"/>
      <c r="W10" s="1"/>
      <c r="X10" s="1"/>
      <c r="Y10" s="1"/>
      <c r="Z10" s="1"/>
      <c r="AA10" s="1"/>
      <c r="AB10" s="1"/>
      <c r="AC10" s="1"/>
      <c r="AD10" s="1"/>
      <c r="AE10" s="1"/>
      <c r="AF10" s="1"/>
      <c r="AG10" s="1"/>
      <c r="AH10" s="1"/>
      <c r="AL10" s="66"/>
      <c r="AS10" s="6"/>
      <c r="AT10" s="6"/>
      <c r="AU10" s="8"/>
      <c r="AV10" s="8"/>
      <c r="AW10" s="8"/>
      <c r="AX10" s="8"/>
      <c r="AY10" s="8"/>
      <c r="AZ10" s="8"/>
      <c r="BA10" s="37"/>
      <c r="BB10" s="8"/>
      <c r="BC10" s="8"/>
      <c r="BD10" s="8"/>
      <c r="BE10" s="8"/>
      <c r="BF10" s="8"/>
      <c r="BG10" s="8"/>
      <c r="BH10" s="8"/>
      <c r="BI10" s="19"/>
      <c r="BJ10" s="19"/>
      <c r="BK10" s="19"/>
      <c r="BL10" s="19"/>
      <c r="BM10" s="19"/>
      <c r="BN10" s="19"/>
      <c r="BP10" s="19"/>
      <c r="BQ10" s="19"/>
      <c r="BR10" s="19"/>
      <c r="BS10" s="19"/>
      <c r="BT10" s="19"/>
      <c r="BU10" s="19"/>
      <c r="BV10" s="19"/>
      <c r="BW10" s="19"/>
      <c r="BX10" s="18"/>
      <c r="BY10" s="18"/>
      <c r="BZ10" s="18"/>
    </row>
    <row r="11" spans="2:78" ht="12.75" customHeight="1">
      <c r="B11" s="9" t="s">
        <v>30</v>
      </c>
      <c r="C11" s="9"/>
      <c r="D11" s="9"/>
      <c r="E11" s="9"/>
      <c r="F11" s="9"/>
      <c r="G11" s="9"/>
      <c r="H11" s="9"/>
      <c r="I11" s="9"/>
      <c r="J11" s="1"/>
      <c r="K11" s="1"/>
      <c r="L11" s="10"/>
      <c r="M11" s="11" t="s">
        <v>15</v>
      </c>
      <c r="N11" s="10"/>
      <c r="O11" s="11" t="s">
        <v>15</v>
      </c>
      <c r="P11" s="323"/>
      <c r="Q11" s="323"/>
      <c r="R11" s="323"/>
      <c r="S11" s="12"/>
      <c r="T11" s="12"/>
      <c r="U11" s="12"/>
      <c r="V11" s="12"/>
      <c r="W11" s="13" t="s">
        <v>10</v>
      </c>
      <c r="X11" s="13"/>
      <c r="Y11" s="13"/>
      <c r="Z11" s="13"/>
      <c r="AA11" s="7"/>
      <c r="AB11" s="10"/>
      <c r="AC11" s="14" t="s">
        <v>16</v>
      </c>
      <c r="AD11" s="323"/>
      <c r="AE11" s="323"/>
      <c r="AF11" s="12"/>
      <c r="AG11" s="12"/>
      <c r="AH11" s="12"/>
      <c r="AS11" s="6"/>
      <c r="AT11" s="6"/>
      <c r="AU11" s="15"/>
      <c r="AV11" s="15"/>
      <c r="AW11" s="15"/>
      <c r="AX11" s="8"/>
      <c r="AY11" s="8"/>
      <c r="AZ11" s="8"/>
      <c r="BA11" s="37"/>
      <c r="BB11" s="38"/>
      <c r="BC11" s="15"/>
      <c r="BD11" s="15"/>
      <c r="BE11" s="8"/>
      <c r="BF11" s="8"/>
      <c r="BG11" s="8"/>
      <c r="BH11" s="8"/>
      <c r="BI11" s="19"/>
      <c r="BJ11" s="19"/>
      <c r="BK11" s="19"/>
      <c r="BL11" s="19"/>
      <c r="BM11" s="19"/>
      <c r="BN11" s="19"/>
      <c r="BO11" s="19"/>
      <c r="BP11" s="19"/>
      <c r="BQ11" s="19"/>
      <c r="BR11" s="19"/>
      <c r="BS11" s="19"/>
      <c r="BT11" s="19"/>
      <c r="BU11" s="19"/>
      <c r="BV11" s="19"/>
      <c r="BW11" s="19"/>
      <c r="BX11" s="18"/>
      <c r="BY11" s="18"/>
      <c r="BZ11" s="18"/>
    </row>
    <row r="12" spans="1:241" s="62" customFormat="1" ht="23.25" customHeight="1">
      <c r="A12" s="5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177"/>
      <c r="AJ12" s="58"/>
      <c r="AK12" s="59"/>
      <c r="AL12" s="59"/>
      <c r="AM12" s="59"/>
      <c r="AN12" s="58"/>
      <c r="AO12" s="58" t="b">
        <v>0</v>
      </c>
      <c r="AP12" s="58" t="b">
        <v>0</v>
      </c>
      <c r="AQ12" s="58"/>
      <c r="AR12" s="58"/>
      <c r="AS12" s="3"/>
      <c r="AT12" s="324" t="s">
        <v>106</v>
      </c>
      <c r="AU12" s="324"/>
      <c r="AV12" s="324"/>
      <c r="AW12" s="324"/>
      <c r="AX12" s="55"/>
      <c r="AY12" s="55"/>
      <c r="AZ12" s="55"/>
      <c r="BA12" s="56"/>
      <c r="BB12" s="57"/>
      <c r="BC12" s="54"/>
      <c r="BD12" s="54"/>
      <c r="BE12" s="55"/>
      <c r="BF12" s="55"/>
      <c r="BG12" s="55"/>
      <c r="BH12" s="55"/>
      <c r="BI12" s="58"/>
      <c r="BJ12" s="58"/>
      <c r="BK12" s="58"/>
      <c r="BL12" s="58"/>
      <c r="BM12" s="58"/>
      <c r="BN12" s="58"/>
      <c r="BO12" s="58"/>
      <c r="BP12" s="58"/>
      <c r="BQ12" s="58"/>
      <c r="BR12" s="58"/>
      <c r="BS12" s="58"/>
      <c r="BT12" s="58"/>
      <c r="BU12" s="58"/>
      <c r="BV12" s="58"/>
      <c r="BW12" s="58"/>
      <c r="BX12" s="59"/>
      <c r="BY12" s="59"/>
      <c r="BZ12" s="59"/>
      <c r="CA12" s="60"/>
      <c r="CB12" s="60"/>
      <c r="CC12" s="60"/>
      <c r="CD12" s="60"/>
      <c r="CE12" s="60"/>
      <c r="CF12" s="60"/>
      <c r="CG12" s="60"/>
      <c r="CH12" s="60"/>
      <c r="CI12" s="60"/>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row>
    <row r="13" spans="2:78" ht="16.5" customHeight="1">
      <c r="B13" s="1" t="s">
        <v>127</v>
      </c>
      <c r="C13" s="1"/>
      <c r="D13" s="1"/>
      <c r="E13" s="1"/>
      <c r="F13" s="1"/>
      <c r="G13" s="1"/>
      <c r="H13" s="1"/>
      <c r="I13" s="1"/>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S13" s="3"/>
      <c r="AT13" s="109">
        <f>DAY(L17)</f>
        <v>1</v>
      </c>
      <c r="AU13" s="99">
        <f>MONTH(L17)</f>
        <v>6</v>
      </c>
      <c r="AV13" s="99">
        <f>YEAR(L17)</f>
        <v>2011</v>
      </c>
      <c r="AW13" s="301" t="str">
        <f>CONCATENATE(TEXT(AT13,"00")&amp;"."&amp;TEXT(AU13,"00")&amp;"."&amp;AV13)</f>
        <v>01.06.2011</v>
      </c>
      <c r="AX13" s="8"/>
      <c r="AY13" s="8"/>
      <c r="AZ13" s="8"/>
      <c r="BA13" s="48"/>
      <c r="BB13" s="38"/>
      <c r="BC13" s="38"/>
      <c r="BD13" s="38"/>
      <c r="BE13" s="8"/>
      <c r="BF13" s="38"/>
      <c r="BG13" s="38"/>
      <c r="BH13" s="8"/>
      <c r="BI13" s="19"/>
      <c r="BJ13" s="19"/>
      <c r="BK13" s="19"/>
      <c r="BL13" s="19"/>
      <c r="BM13" s="19"/>
      <c r="BN13" s="19"/>
      <c r="BO13" s="19"/>
      <c r="BP13" s="19"/>
      <c r="BQ13" s="19"/>
      <c r="BR13" s="19"/>
      <c r="BS13" s="19"/>
      <c r="BT13" s="19"/>
      <c r="BU13" s="19"/>
      <c r="BV13" s="19"/>
      <c r="BW13" s="19"/>
      <c r="BX13" s="18"/>
      <c r="BY13" s="18"/>
      <c r="BZ13" s="18"/>
    </row>
    <row r="14" spans="2:78" ht="16.5" customHeight="1">
      <c r="B14" s="1" t="s">
        <v>0</v>
      </c>
      <c r="C14" s="1"/>
      <c r="D14" s="1"/>
      <c r="E14" s="1"/>
      <c r="F14" s="1"/>
      <c r="G14" s="1"/>
      <c r="H14" s="1"/>
      <c r="I14" s="1"/>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S14" s="3"/>
      <c r="AT14" s="99"/>
      <c r="AU14" s="99"/>
      <c r="AV14" s="99"/>
      <c r="AW14" s="301"/>
      <c r="AX14" s="8"/>
      <c r="AY14" s="8"/>
      <c r="AZ14" s="8"/>
      <c r="BA14" s="48"/>
      <c r="BB14" s="38"/>
      <c r="BC14" s="38"/>
      <c r="BD14" s="38"/>
      <c r="BE14" s="8"/>
      <c r="BF14" s="38"/>
      <c r="BG14" s="38"/>
      <c r="BH14" s="8"/>
      <c r="BI14" s="19"/>
      <c r="BJ14" s="19"/>
      <c r="BK14" s="19"/>
      <c r="BL14" s="19"/>
      <c r="BM14" s="19"/>
      <c r="BN14" s="19"/>
      <c r="BO14" s="19"/>
      <c r="BP14" s="19"/>
      <c r="BQ14" s="19"/>
      <c r="BR14" s="19"/>
      <c r="BS14" s="19"/>
      <c r="BT14" s="19"/>
      <c r="BU14" s="19"/>
      <c r="BV14" s="19"/>
      <c r="BW14" s="19"/>
      <c r="BX14" s="18"/>
      <c r="BY14" s="18"/>
      <c r="BZ14" s="18"/>
    </row>
    <row r="15" spans="2:78" ht="16.5" customHeight="1">
      <c r="B15" s="1" t="s">
        <v>1</v>
      </c>
      <c r="C15" s="1"/>
      <c r="D15" s="1"/>
      <c r="E15" s="1"/>
      <c r="F15" s="1"/>
      <c r="G15" s="1"/>
      <c r="H15" s="1"/>
      <c r="I15" s="1"/>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S15" s="3" t="s">
        <v>107</v>
      </c>
      <c r="AT15" s="109">
        <f>AT13</f>
        <v>1</v>
      </c>
      <c r="AU15" s="99">
        <f>AU13</f>
        <v>6</v>
      </c>
      <c r="AV15" s="304">
        <f>AV13+1</f>
        <v>2012</v>
      </c>
      <c r="AW15" s="301" t="str">
        <f>CONCATENATE(TEXT(AT15,"00")&amp;"."&amp;TEXT(AU15,"00")&amp;"."&amp;AV15)</f>
        <v>01.06.2012</v>
      </c>
      <c r="AX15" s="8"/>
      <c r="AY15" s="8"/>
      <c r="AZ15" s="8"/>
      <c r="BA15" s="16"/>
      <c r="BB15" s="23"/>
      <c r="BC15" s="15"/>
      <c r="BD15" s="15"/>
      <c r="BE15" s="8"/>
      <c r="BF15" s="15"/>
      <c r="BG15" s="15"/>
      <c r="BH15" s="8"/>
      <c r="BI15" s="19"/>
      <c r="BJ15" s="19"/>
      <c r="BK15" s="19"/>
      <c r="BL15" s="19"/>
      <c r="BM15" s="19"/>
      <c r="BN15" s="19"/>
      <c r="BO15" s="19"/>
      <c r="BP15" s="19"/>
      <c r="BQ15" s="19"/>
      <c r="BR15" s="19"/>
      <c r="BS15" s="19"/>
      <c r="BT15" s="19"/>
      <c r="BU15" s="19"/>
      <c r="BV15" s="19"/>
      <c r="BW15" s="19"/>
      <c r="BX15" s="18"/>
      <c r="BY15" s="18"/>
      <c r="BZ15" s="18"/>
    </row>
    <row r="16" spans="2:78" ht="16.5" customHeight="1">
      <c r="B16" s="1" t="s">
        <v>73</v>
      </c>
      <c r="C16" s="1"/>
      <c r="D16" s="1"/>
      <c r="E16" s="1"/>
      <c r="F16" s="1"/>
      <c r="G16" s="1"/>
      <c r="H16" s="1"/>
      <c r="I16" s="1"/>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S16" s="3" t="s">
        <v>108</v>
      </c>
      <c r="AT16" s="75">
        <f>AT13</f>
        <v>1</v>
      </c>
      <c r="AU16" s="65">
        <f>AU13</f>
        <v>6</v>
      </c>
      <c r="AV16" s="304">
        <f>AV13+5</f>
        <v>2016</v>
      </c>
      <c r="AW16" s="301" t="str">
        <f>CONCATENATE(TEXT(AT16,"00")&amp;"."&amp;TEXT(AU16,"00")&amp;"."&amp;AV16)</f>
        <v>01.06.2016</v>
      </c>
      <c r="AX16" s="8"/>
      <c r="AY16" s="8"/>
      <c r="AZ16" s="8"/>
      <c r="BA16" s="16"/>
      <c r="BB16" s="23"/>
      <c r="BC16" s="19"/>
      <c r="BD16" s="19"/>
      <c r="BE16" s="8"/>
      <c r="BF16" s="15"/>
      <c r="BG16" s="15"/>
      <c r="BH16" s="8"/>
      <c r="BI16" s="19"/>
      <c r="BJ16" s="19"/>
      <c r="BK16" s="19"/>
      <c r="BL16" s="19"/>
      <c r="BM16" s="19"/>
      <c r="BN16" s="19"/>
      <c r="BO16" s="19"/>
      <c r="BP16" s="19"/>
      <c r="BQ16" s="19"/>
      <c r="BR16" s="19"/>
      <c r="BS16" s="19"/>
      <c r="BT16" s="19"/>
      <c r="BU16" s="19"/>
      <c r="BV16" s="19"/>
      <c r="BW16" s="19"/>
      <c r="BX16" s="18"/>
      <c r="BY16" s="18"/>
      <c r="BZ16" s="18"/>
    </row>
    <row r="17" spans="2:78" ht="15.75" customHeight="1">
      <c r="B17" s="1" t="s">
        <v>2</v>
      </c>
      <c r="C17" s="1"/>
      <c r="D17" s="1"/>
      <c r="E17" s="1"/>
      <c r="F17" s="1"/>
      <c r="G17" s="1"/>
      <c r="H17" s="1"/>
      <c r="I17" s="1"/>
      <c r="J17" s="1" t="s">
        <v>3</v>
      </c>
      <c r="K17" s="1"/>
      <c r="L17" s="345">
        <v>40695</v>
      </c>
      <c r="M17" s="345"/>
      <c r="N17" s="345"/>
      <c r="O17" s="345"/>
      <c r="P17" s="14"/>
      <c r="Q17" s="1" t="s">
        <v>17</v>
      </c>
      <c r="R17" s="14"/>
      <c r="S17" s="14"/>
      <c r="T17" s="345">
        <v>41061</v>
      </c>
      <c r="U17" s="345"/>
      <c r="V17" s="345"/>
      <c r="W17" s="345"/>
      <c r="X17" s="1" t="s">
        <v>147</v>
      </c>
      <c r="Y17" s="14"/>
      <c r="Z17" s="1"/>
      <c r="AA17" s="1"/>
      <c r="AB17" s="1"/>
      <c r="AC17" s="14"/>
      <c r="AD17" s="14"/>
      <c r="AE17" s="1"/>
      <c r="AF17" s="1"/>
      <c r="AG17" s="1"/>
      <c r="AH17" s="1"/>
      <c r="AJ17" s="63"/>
      <c r="AN17" s="19" t="s">
        <v>97</v>
      </c>
      <c r="AP17" s="19">
        <f>IF(OR(AN19&lt;&gt;"",AN23&lt;&gt;"")," ( incl. ","")</f>
      </c>
      <c r="AS17" s="19" t="s">
        <v>141</v>
      </c>
      <c r="AT17" s="75">
        <f>AT13</f>
        <v>1</v>
      </c>
      <c r="AU17" s="65">
        <f>AU13</f>
        <v>6</v>
      </c>
      <c r="AV17" s="65">
        <f>AV13+3</f>
        <v>2014</v>
      </c>
      <c r="AW17" s="65" t="str">
        <f>CONCATENATE(TEXT(AT17,"00")&amp;"."&amp;TEXT(AU17,"00")&amp;"."&amp;AV17)</f>
        <v>01.06.2014</v>
      </c>
      <c r="AX17" s="8"/>
      <c r="AY17" s="8"/>
      <c r="AZ17" s="8"/>
      <c r="BA17" s="16"/>
      <c r="BB17" s="23"/>
      <c r="BC17" s="15"/>
      <c r="BD17" s="15"/>
      <c r="BE17" s="8"/>
      <c r="BF17" s="15"/>
      <c r="BG17" s="15"/>
      <c r="BH17" s="8"/>
      <c r="BI17" s="19"/>
      <c r="BJ17" s="19"/>
      <c r="BK17" s="19"/>
      <c r="BL17" s="19"/>
      <c r="BM17" s="19"/>
      <c r="BN17" s="19"/>
      <c r="BO17" s="19"/>
      <c r="BP17" s="19"/>
      <c r="BQ17" s="19"/>
      <c r="BR17" s="19"/>
      <c r="BS17" s="19"/>
      <c r="BT17" s="19"/>
      <c r="BU17" s="19"/>
      <c r="BV17" s="19"/>
      <c r="BW17" s="19"/>
      <c r="BX17" s="18"/>
      <c r="BY17" s="18"/>
      <c r="BZ17" s="18"/>
    </row>
    <row r="18" spans="2:78" ht="3.7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S18" s="16"/>
      <c r="AT18" s="16"/>
      <c r="AU18" s="15"/>
      <c r="AV18" s="15"/>
      <c r="AW18" s="15"/>
      <c r="AX18" s="8"/>
      <c r="AY18" s="8"/>
      <c r="AZ18" s="8"/>
      <c r="BA18" s="16"/>
      <c r="BB18" s="23"/>
      <c r="BC18" s="15"/>
      <c r="BD18" s="15"/>
      <c r="BE18" s="8"/>
      <c r="BF18" s="15"/>
      <c r="BG18" s="15"/>
      <c r="BH18" s="8"/>
      <c r="BI18" s="19"/>
      <c r="BJ18" s="19"/>
      <c r="BK18" s="19"/>
      <c r="BL18" s="19"/>
      <c r="BM18" s="19"/>
      <c r="BN18" s="19"/>
      <c r="BO18" s="19"/>
      <c r="BP18" s="19"/>
      <c r="BQ18" s="19"/>
      <c r="BR18" s="19"/>
      <c r="BS18" s="19"/>
      <c r="BT18" s="19"/>
      <c r="BU18" s="19"/>
      <c r="BV18" s="19"/>
      <c r="BW18" s="19"/>
      <c r="BX18" s="18"/>
      <c r="BY18" s="18"/>
      <c r="BZ18" s="18"/>
    </row>
    <row r="19" spans="2:78" ht="15.75" customHeight="1">
      <c r="B19" s="1" t="s">
        <v>4</v>
      </c>
      <c r="C19" s="1"/>
      <c r="D19" s="1"/>
      <c r="E19" s="1"/>
      <c r="F19" s="1"/>
      <c r="G19" s="1"/>
      <c r="H19" s="1"/>
      <c r="I19" s="1"/>
      <c r="J19" s="1"/>
      <c r="K19" s="1"/>
      <c r="L19" s="1"/>
      <c r="M19" s="1"/>
      <c r="N19" s="1"/>
      <c r="O19" s="1"/>
      <c r="P19" s="1"/>
      <c r="Q19" s="1"/>
      <c r="R19" s="17"/>
      <c r="S19" s="1"/>
      <c r="T19" s="1"/>
      <c r="U19" s="1"/>
      <c r="V19" s="1"/>
      <c r="W19" s="1"/>
      <c r="X19" s="1"/>
      <c r="Y19" s="1"/>
      <c r="Z19" s="1"/>
      <c r="AA19" s="1"/>
      <c r="AB19" s="1"/>
      <c r="AC19" s="1"/>
      <c r="AD19" s="1"/>
      <c r="AE19" s="1"/>
      <c r="AF19" s="1"/>
      <c r="AG19" s="1"/>
      <c r="AH19" s="1"/>
      <c r="AJ19" s="63"/>
      <c r="AK19" s="18" t="b">
        <v>0</v>
      </c>
      <c r="AL19" s="67" t="b">
        <v>0</v>
      </c>
      <c r="AM19" s="18" t="b">
        <v>0</v>
      </c>
      <c r="AP19" s="19">
        <f>IF(AN23&lt;&gt;"","und ","")</f>
      </c>
      <c r="AS19" s="16"/>
      <c r="AU19" s="15"/>
      <c r="AX19" s="8"/>
      <c r="AY19" s="8"/>
      <c r="AZ19" s="8"/>
      <c r="BA19" s="21"/>
      <c r="BB19" s="21"/>
      <c r="BC19" s="19"/>
      <c r="BD19" s="19"/>
      <c r="BE19" s="8"/>
      <c r="BF19" s="15"/>
      <c r="BG19" s="15"/>
      <c r="BH19" s="8"/>
      <c r="BI19" s="19"/>
      <c r="BJ19" s="19"/>
      <c r="BK19" s="19"/>
      <c r="BL19" s="19"/>
      <c r="BM19" s="19"/>
      <c r="BN19" s="19"/>
      <c r="BO19" s="19"/>
      <c r="BP19" s="19"/>
      <c r="BQ19" s="19"/>
      <c r="BR19" s="19"/>
      <c r="BS19" s="19"/>
      <c r="BT19" s="19"/>
      <c r="BU19" s="19"/>
      <c r="BV19" s="19"/>
      <c r="BW19" s="19"/>
      <c r="BX19" s="18"/>
      <c r="BY19" s="18"/>
      <c r="BZ19" s="18"/>
    </row>
    <row r="20" spans="2:60" ht="19.5" customHeight="1">
      <c r="B20" s="1" t="s">
        <v>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J20" s="63"/>
      <c r="AK20" s="18" t="b">
        <v>0</v>
      </c>
      <c r="AL20" s="67" t="b">
        <v>0</v>
      </c>
      <c r="AM20" s="18" t="b">
        <v>0</v>
      </c>
      <c r="AN20" s="19" t="b">
        <v>0</v>
      </c>
      <c r="AO20" s="19" t="s">
        <v>103</v>
      </c>
      <c r="AP20" s="19">
        <f>IF(AK20=TRUE,1,IF(AL20=TRUE,2,IF(AM20=TRUE,4,IF(AN20=TRUE,12,1))))</f>
        <v>1</v>
      </c>
      <c r="AX20" s="8"/>
      <c r="AY20" s="8"/>
      <c r="AZ20" s="8"/>
      <c r="BA20" s="8"/>
      <c r="BB20" s="8"/>
      <c r="BE20" s="20"/>
      <c r="BF20" s="15"/>
      <c r="BG20" s="15"/>
      <c r="BH20" s="8"/>
    </row>
    <row r="21" spans="2:60" ht="3" customHeight="1">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S21" s="21"/>
      <c r="AT21" s="21"/>
      <c r="AU21" s="21"/>
      <c r="AV21" s="21"/>
      <c r="AW21" s="21"/>
      <c r="AX21" s="8"/>
      <c r="AY21" s="8"/>
      <c r="AZ21" s="8"/>
      <c r="BA21" s="8"/>
      <c r="BB21" s="8"/>
      <c r="BE21" s="20"/>
      <c r="BF21" s="8"/>
      <c r="BG21" s="8"/>
      <c r="BH21" s="8"/>
    </row>
    <row r="22" spans="2:242" s="22" customFormat="1" ht="26.25" customHeight="1">
      <c r="B22" s="348" t="s">
        <v>134</v>
      </c>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27"/>
      <c r="AJ22" s="19"/>
      <c r="AK22" s="18"/>
      <c r="AL22" s="18"/>
      <c r="AM22" s="18"/>
      <c r="AN22" s="18"/>
      <c r="AO22" s="18"/>
      <c r="AP22" s="18"/>
      <c r="AQ22" s="18"/>
      <c r="AR22" s="18"/>
      <c r="AS22" s="18"/>
      <c r="AT22" s="18"/>
      <c r="AU22" s="18"/>
      <c r="AV22" s="18"/>
      <c r="AW22" s="18"/>
      <c r="AX22" s="18"/>
      <c r="AY22" s="18"/>
      <c r="AZ22" s="18"/>
      <c r="BA22" s="18"/>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4"/>
      <c r="CB22" s="4"/>
      <c r="CC22" s="4"/>
      <c r="CD22" s="4"/>
      <c r="CE22" s="4"/>
      <c r="CF22" s="4"/>
      <c r="CG22" s="4"/>
      <c r="CH22" s="4"/>
      <c r="CI22" s="4"/>
      <c r="IH22" s="51"/>
    </row>
    <row r="23" spans="2:54" ht="38.25" customHeight="1">
      <c r="B23" s="351" t="s">
        <v>131</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1"/>
      <c r="AP23" s="19">
        <f>IF(OR(AN23&lt;&gt;"",AN19&lt;&gt;""),")","")</f>
      </c>
      <c r="AQ23" s="19" t="str">
        <f>CONCATENATE(AN17,AP17,AN19,AP19,AN23,AP23)</f>
        <v>Gesamtjahresprämie</v>
      </c>
      <c r="AS23" s="16"/>
      <c r="AT23" s="16"/>
      <c r="AU23" s="23"/>
      <c r="AV23" s="15"/>
      <c r="AW23" s="15"/>
      <c r="AX23" s="15"/>
      <c r="AY23" s="8"/>
      <c r="AZ23" s="8"/>
      <c r="BB23" s="19"/>
    </row>
    <row r="24" spans="2:52" ht="13.5" customHeight="1">
      <c r="B24" s="25" t="s">
        <v>18</v>
      </c>
      <c r="C24" s="25"/>
      <c r="D24" s="25"/>
      <c r="E24" s="25"/>
      <c r="F24" s="25"/>
      <c r="G24" s="25"/>
      <c r="H24" s="25"/>
      <c r="I24" s="329" t="s">
        <v>19</v>
      </c>
      <c r="J24" s="329"/>
      <c r="K24" s="329"/>
      <c r="L24" s="329"/>
      <c r="M24" s="329"/>
      <c r="N24" s="329"/>
      <c r="O24" s="329" t="s">
        <v>20</v>
      </c>
      <c r="P24" s="330"/>
      <c r="Q24" s="330"/>
      <c r="R24" s="329" t="s">
        <v>150</v>
      </c>
      <c r="S24" s="330"/>
      <c r="T24" s="330"/>
      <c r="U24" s="329" t="s">
        <v>151</v>
      </c>
      <c r="V24" s="330"/>
      <c r="W24" s="330"/>
      <c r="X24" s="329" t="s">
        <v>21</v>
      </c>
      <c r="Y24" s="330"/>
      <c r="Z24" s="330"/>
      <c r="AA24" s="329" t="s">
        <v>22</v>
      </c>
      <c r="AB24" s="329"/>
      <c r="AC24" s="329"/>
      <c r="AD24" s="329"/>
      <c r="AE24" s="329"/>
      <c r="AF24" s="329"/>
      <c r="AG24" s="24"/>
      <c r="AH24" s="24"/>
      <c r="AS24" s="16"/>
      <c r="AT24" s="16"/>
      <c r="AU24" s="23"/>
      <c r="AV24" s="15"/>
      <c r="AW24" s="15"/>
      <c r="AX24" s="15"/>
      <c r="AY24" s="8"/>
      <c r="AZ24" s="8"/>
    </row>
    <row r="25" spans="2:52" ht="13.5" customHeight="1">
      <c r="B25" s="25"/>
      <c r="C25" s="25"/>
      <c r="D25" s="25"/>
      <c r="E25" s="25"/>
      <c r="F25" s="25"/>
      <c r="G25" s="25"/>
      <c r="H25" s="25"/>
      <c r="I25" s="329"/>
      <c r="J25" s="329"/>
      <c r="K25" s="329"/>
      <c r="L25" s="329"/>
      <c r="M25" s="329"/>
      <c r="N25" s="329"/>
      <c r="O25" s="330"/>
      <c r="P25" s="330"/>
      <c r="Q25" s="330"/>
      <c r="R25" s="330"/>
      <c r="S25" s="330"/>
      <c r="T25" s="330"/>
      <c r="U25" s="330"/>
      <c r="V25" s="330"/>
      <c r="W25" s="330"/>
      <c r="X25" s="330"/>
      <c r="Y25" s="330"/>
      <c r="Z25" s="330"/>
      <c r="AA25" s="329"/>
      <c r="AB25" s="329"/>
      <c r="AC25" s="329"/>
      <c r="AD25" s="329"/>
      <c r="AE25" s="329"/>
      <c r="AF25" s="329"/>
      <c r="AG25" s="24"/>
      <c r="AH25" s="24"/>
      <c r="AL25" s="15"/>
      <c r="AM25" s="15"/>
      <c r="AX25" s="15"/>
      <c r="AY25" s="8"/>
      <c r="AZ25" s="8"/>
    </row>
    <row r="26" spans="2:52" ht="16.5" customHeight="1">
      <c r="B26" s="28"/>
      <c r="C26" s="28"/>
      <c r="D26" s="28"/>
      <c r="E26" s="28"/>
      <c r="F26" s="28"/>
      <c r="G26" s="28"/>
      <c r="H26" s="28"/>
      <c r="I26" s="338"/>
      <c r="J26" s="338"/>
      <c r="K26" s="338"/>
      <c r="L26" s="338"/>
      <c r="M26" s="338"/>
      <c r="N26" s="338"/>
      <c r="O26" s="330"/>
      <c r="P26" s="330"/>
      <c r="Q26" s="330"/>
      <c r="R26" s="330"/>
      <c r="S26" s="330"/>
      <c r="T26" s="330"/>
      <c r="U26" s="330"/>
      <c r="V26" s="330"/>
      <c r="W26" s="330"/>
      <c r="X26" s="330"/>
      <c r="Y26" s="330"/>
      <c r="Z26" s="330"/>
      <c r="AA26" s="329"/>
      <c r="AB26" s="329"/>
      <c r="AC26" s="329"/>
      <c r="AD26" s="329"/>
      <c r="AE26" s="329"/>
      <c r="AF26" s="329"/>
      <c r="AG26" s="24"/>
      <c r="AH26" s="24"/>
      <c r="AJ26" s="52"/>
      <c r="AK26" s="16"/>
      <c r="AL26" s="16"/>
      <c r="AM26" s="16"/>
      <c r="AX26" s="15"/>
      <c r="AY26" s="8"/>
      <c r="AZ26" s="8"/>
    </row>
    <row r="27" spans="2:52" ht="22.5" customHeight="1">
      <c r="B27" s="31" t="s">
        <v>23</v>
      </c>
      <c r="C27" s="29"/>
      <c r="D27" s="29"/>
      <c r="E27" s="29"/>
      <c r="F27" s="29"/>
      <c r="G27" s="29"/>
      <c r="H27" s="29"/>
      <c r="I27" s="332">
        <f>IF(Berechnung!X37=0,"",Berechnung!X37)</f>
      </c>
      <c r="J27" s="332"/>
      <c r="K27" s="332"/>
      <c r="L27" s="332"/>
      <c r="M27" s="332"/>
      <c r="N27" s="332"/>
      <c r="O27" s="332">
        <f>IF(Berechnung!X38=0,"",Berechnung!X38)</f>
      </c>
      <c r="P27" s="332"/>
      <c r="Q27" s="332"/>
      <c r="R27" s="332">
        <f>IF(Berechnung!X40=0,"",Berechnung!X40)</f>
      </c>
      <c r="S27" s="332"/>
      <c r="T27" s="332"/>
      <c r="U27" s="332">
        <f>IF(Berechnung!X42=0,"",Berechnung!X42)</f>
      </c>
      <c r="V27" s="332"/>
      <c r="W27" s="332"/>
      <c r="X27" s="332">
        <f>IF(Berechnung!X43=0,"",Berechnung!X43)</f>
      </c>
      <c r="Y27" s="332"/>
      <c r="Z27" s="332"/>
      <c r="AA27" s="332">
        <f>IF(Berechnung!X44=0,"",Berechnung!X44)</f>
      </c>
      <c r="AB27" s="332"/>
      <c r="AC27" s="332"/>
      <c r="AD27" s="332"/>
      <c r="AE27" s="332"/>
      <c r="AF27" s="332"/>
      <c r="AG27" s="333"/>
      <c r="AH27" s="333"/>
      <c r="AI27" s="178"/>
      <c r="AJ27" s="69"/>
      <c r="AK27" s="70"/>
      <c r="AL27" s="65"/>
      <c r="AM27" s="65"/>
      <c r="AN27" s="65"/>
      <c r="AO27" s="65"/>
      <c r="AX27" s="15"/>
      <c r="AY27" s="8"/>
      <c r="AZ27" s="8"/>
    </row>
    <row r="28" spans="2:34" ht="22.5" customHeight="1">
      <c r="B28" s="342"/>
      <c r="C28" s="342"/>
      <c r="D28" s="342"/>
      <c r="E28" s="342"/>
      <c r="F28" s="342"/>
      <c r="G28" s="342"/>
      <c r="H28" s="342"/>
      <c r="I28" s="343"/>
      <c r="J28" s="343"/>
      <c r="K28" s="343"/>
      <c r="L28" s="343"/>
      <c r="M28" s="343"/>
      <c r="N28" s="343"/>
      <c r="O28" s="343"/>
      <c r="P28" s="343"/>
      <c r="Q28" s="343"/>
      <c r="R28" s="341"/>
      <c r="S28" s="341"/>
      <c r="T28" s="341"/>
      <c r="U28" s="341"/>
      <c r="V28" s="341"/>
      <c r="W28" s="341"/>
      <c r="X28" s="341"/>
      <c r="Y28" s="341"/>
      <c r="Z28" s="341"/>
      <c r="AA28" s="341"/>
      <c r="AB28" s="341"/>
      <c r="AC28" s="341"/>
      <c r="AD28" s="341"/>
      <c r="AE28" s="341"/>
      <c r="AF28" s="341"/>
      <c r="AG28" s="64"/>
      <c r="AH28" s="64"/>
    </row>
    <row r="29" spans="2:38" ht="45" customHeight="1">
      <c r="B29" s="349" t="s">
        <v>146</v>
      </c>
      <c r="C29" s="349"/>
      <c r="D29" s="349"/>
      <c r="E29" s="349"/>
      <c r="F29" s="349"/>
      <c r="G29" s="349"/>
      <c r="H29" s="349"/>
      <c r="I29" s="349"/>
      <c r="J29" s="349"/>
      <c r="K29" s="349"/>
      <c r="L29" s="349"/>
      <c r="M29" s="349"/>
      <c r="N29" s="349"/>
      <c r="O29" s="349"/>
      <c r="P29" s="349"/>
      <c r="Q29" s="349"/>
      <c r="R29" s="331"/>
      <c r="S29" s="331"/>
      <c r="T29" s="331"/>
      <c r="U29" s="331"/>
      <c r="V29" s="331"/>
      <c r="W29" s="331"/>
      <c r="X29" s="331"/>
      <c r="Y29" s="331"/>
      <c r="Z29" s="331"/>
      <c r="AA29" s="331"/>
      <c r="AB29" s="331"/>
      <c r="AC29" s="331"/>
      <c r="AD29" s="331"/>
      <c r="AE29" s="331"/>
      <c r="AF29" s="331"/>
      <c r="AG29" s="331"/>
      <c r="AH29" s="331"/>
      <c r="AK29" s="18" t="b">
        <v>0</v>
      </c>
      <c r="AL29" s="18" t="b">
        <v>0</v>
      </c>
    </row>
    <row r="30" spans="2:38" ht="45" customHeight="1">
      <c r="B30" s="349" t="s">
        <v>129</v>
      </c>
      <c r="C30" s="350"/>
      <c r="D30" s="350"/>
      <c r="E30" s="350"/>
      <c r="F30" s="350"/>
      <c r="G30" s="350"/>
      <c r="H30" s="350"/>
      <c r="I30" s="350"/>
      <c r="J30" s="350"/>
      <c r="K30" s="350"/>
      <c r="L30" s="350"/>
      <c r="M30" s="350"/>
      <c r="N30" s="350"/>
      <c r="O30" s="350"/>
      <c r="P30" s="350"/>
      <c r="Q30" s="350"/>
      <c r="R30" s="331"/>
      <c r="S30" s="331"/>
      <c r="T30" s="331"/>
      <c r="U30" s="331"/>
      <c r="V30" s="331"/>
      <c r="W30" s="331"/>
      <c r="X30" s="331"/>
      <c r="Y30" s="331"/>
      <c r="Z30" s="331"/>
      <c r="AA30" s="331"/>
      <c r="AB30" s="331"/>
      <c r="AC30" s="331"/>
      <c r="AD30" s="331"/>
      <c r="AE30" s="331"/>
      <c r="AF30" s="331"/>
      <c r="AG30" s="331"/>
      <c r="AH30" s="331"/>
      <c r="AK30" s="18" t="b">
        <v>0</v>
      </c>
      <c r="AL30" s="18" t="b">
        <v>0</v>
      </c>
    </row>
    <row r="31" spans="2:38" ht="45" customHeight="1">
      <c r="B31" s="349" t="s">
        <v>130</v>
      </c>
      <c r="C31" s="349"/>
      <c r="D31" s="349"/>
      <c r="E31" s="349"/>
      <c r="F31" s="349"/>
      <c r="G31" s="349"/>
      <c r="H31" s="349"/>
      <c r="I31" s="349"/>
      <c r="J31" s="349"/>
      <c r="K31" s="349"/>
      <c r="L31" s="349"/>
      <c r="M31" s="349"/>
      <c r="N31" s="349"/>
      <c r="O31" s="349"/>
      <c r="P31" s="349"/>
      <c r="Q31" s="349"/>
      <c r="R31" s="331"/>
      <c r="S31" s="331"/>
      <c r="T31" s="331"/>
      <c r="U31" s="331"/>
      <c r="V31" s="331"/>
      <c r="W31" s="331"/>
      <c r="X31" s="331"/>
      <c r="Y31" s="331"/>
      <c r="Z31" s="331"/>
      <c r="AA31" s="331"/>
      <c r="AB31" s="331"/>
      <c r="AC31" s="331"/>
      <c r="AD31" s="331"/>
      <c r="AE31" s="331"/>
      <c r="AF31" s="331"/>
      <c r="AG31" s="331"/>
      <c r="AH31" s="331"/>
      <c r="AK31" s="18" t="b">
        <v>0</v>
      </c>
      <c r="AL31" s="18" t="b">
        <v>0</v>
      </c>
    </row>
    <row r="32" spans="2:34" ht="22.5" customHeight="1">
      <c r="B32" s="334" t="s">
        <v>126</v>
      </c>
      <c r="C32" s="335"/>
      <c r="D32" s="335"/>
      <c r="E32" s="335"/>
      <c r="F32" s="335"/>
      <c r="G32" s="335"/>
      <c r="H32" s="335"/>
      <c r="I32" s="335"/>
      <c r="J32" s="335"/>
      <c r="K32" s="335"/>
      <c r="L32" s="335"/>
      <c r="M32" s="335"/>
      <c r="N32" s="335"/>
      <c r="O32" s="335"/>
      <c r="P32" s="335"/>
      <c r="Q32" s="335"/>
      <c r="R32" s="311"/>
      <c r="S32" s="312"/>
      <c r="T32" s="312"/>
      <c r="U32" s="312"/>
      <c r="V32" s="312"/>
      <c r="W32" s="312"/>
      <c r="X32" s="312"/>
      <c r="Y32" s="312"/>
      <c r="Z32" s="312"/>
      <c r="AA32" s="312"/>
      <c r="AB32" s="312"/>
      <c r="AC32" s="312"/>
      <c r="AD32" s="312"/>
      <c r="AE32" s="312"/>
      <c r="AF32" s="312"/>
      <c r="AG32" s="312"/>
      <c r="AH32" s="312"/>
    </row>
    <row r="33" spans="2:34" ht="11.25" customHeight="1">
      <c r="B33" s="346" t="s">
        <v>6</v>
      </c>
      <c r="C33" s="346"/>
      <c r="D33" s="346"/>
      <c r="E33" s="346"/>
      <c r="F33" s="346"/>
      <c r="G33" s="346"/>
      <c r="H33" s="318" t="s">
        <v>142</v>
      </c>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row>
    <row r="34" spans="2:34" ht="21" customHeight="1">
      <c r="B34" s="25"/>
      <c r="C34" s="25"/>
      <c r="D34" s="25"/>
      <c r="E34" s="25"/>
      <c r="F34" s="25"/>
      <c r="G34" s="25"/>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row>
    <row r="35" spans="2:34" ht="13.5" customHeight="1">
      <c r="B35" s="25"/>
      <c r="C35" s="25"/>
      <c r="D35" s="25"/>
      <c r="E35" s="25"/>
      <c r="F35" s="25"/>
      <c r="G35" s="25"/>
      <c r="H35" s="347" t="s">
        <v>143</v>
      </c>
      <c r="I35" s="347"/>
      <c r="J35" s="347"/>
      <c r="K35" s="347"/>
      <c r="L35" s="347"/>
      <c r="M35" s="347"/>
      <c r="N35" s="347"/>
      <c r="O35" s="347"/>
      <c r="P35" s="347"/>
      <c r="Q35" s="347"/>
      <c r="R35" s="347"/>
      <c r="S35" s="347"/>
      <c r="T35" s="347"/>
      <c r="U35" s="347" t="s">
        <v>144</v>
      </c>
      <c r="V35" s="347"/>
      <c r="W35" s="347"/>
      <c r="X35" s="347"/>
      <c r="Y35" s="347"/>
      <c r="Z35" s="347"/>
      <c r="AA35" s="347"/>
      <c r="AB35" s="347"/>
      <c r="AC35" s="347"/>
      <c r="AD35" s="347"/>
      <c r="AE35" s="347"/>
      <c r="AF35" s="347"/>
      <c r="AG35" s="347"/>
      <c r="AH35" s="347"/>
    </row>
    <row r="36" spans="2:34" ht="13.5" customHeight="1">
      <c r="B36" s="26"/>
      <c r="C36" s="26"/>
      <c r="D36" s="26"/>
      <c r="E36" s="26"/>
      <c r="F36" s="26"/>
      <c r="G36" s="26"/>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row>
    <row r="37" spans="2:34" ht="13.5" customHeight="1">
      <c r="B37" s="27" t="s">
        <v>12</v>
      </c>
      <c r="C37" s="27"/>
      <c r="D37" s="27"/>
      <c r="E37" s="27"/>
      <c r="F37" s="27"/>
      <c r="G37" s="27"/>
      <c r="H37" s="339"/>
      <c r="I37" s="339"/>
      <c r="J37" s="339"/>
      <c r="K37" s="339"/>
      <c r="L37" s="339"/>
      <c r="M37" s="339"/>
      <c r="N37" s="339"/>
      <c r="O37" s="339"/>
      <c r="P37" s="339"/>
      <c r="Q37" s="339"/>
      <c r="R37" s="339"/>
      <c r="S37" s="339"/>
      <c r="T37" s="339"/>
      <c r="U37" s="340"/>
      <c r="V37" s="340"/>
      <c r="W37" s="340"/>
      <c r="X37" s="340"/>
      <c r="Y37" s="340"/>
      <c r="Z37" s="340"/>
      <c r="AA37" s="340"/>
      <c r="AB37" s="340"/>
      <c r="AC37" s="340"/>
      <c r="AD37" s="340"/>
      <c r="AE37" s="340"/>
      <c r="AF37" s="340"/>
      <c r="AG37" s="340"/>
      <c r="AH37" s="340"/>
    </row>
    <row r="38" spans="2:34" ht="10.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2:34" ht="10.5" customHeight="1">
      <c r="B39" s="314" t="s">
        <v>148</v>
      </c>
      <c r="C39" s="315"/>
      <c r="D39" s="315"/>
      <c r="E39" s="315"/>
      <c r="F39" s="315"/>
      <c r="G39" s="315"/>
      <c r="H39" s="315"/>
      <c r="I39" s="315"/>
      <c r="J39" s="314"/>
      <c r="K39" s="315"/>
      <c r="L39" s="315"/>
      <c r="M39" s="315"/>
      <c r="N39" s="315"/>
      <c r="O39" s="315"/>
      <c r="P39" s="315"/>
      <c r="Q39" s="315"/>
      <c r="R39" s="319"/>
      <c r="S39" s="314"/>
      <c r="T39" s="315"/>
      <c r="U39" s="315"/>
      <c r="V39" s="315"/>
      <c r="W39" s="315"/>
      <c r="X39" s="315"/>
      <c r="Y39" s="319"/>
      <c r="Z39" s="314"/>
      <c r="AA39" s="315"/>
      <c r="AB39" s="315"/>
      <c r="AC39" s="315"/>
      <c r="AD39" s="315"/>
      <c r="AE39" s="315"/>
      <c r="AF39" s="315"/>
      <c r="AG39" s="315"/>
      <c r="AH39" s="319"/>
    </row>
    <row r="40" spans="2:37" ht="10.5">
      <c r="B40" s="316"/>
      <c r="C40" s="317"/>
      <c r="D40" s="317"/>
      <c r="E40" s="317"/>
      <c r="F40" s="317"/>
      <c r="G40" s="317"/>
      <c r="H40" s="317"/>
      <c r="I40" s="317"/>
      <c r="J40" s="316"/>
      <c r="K40" s="317"/>
      <c r="L40" s="317"/>
      <c r="M40" s="317"/>
      <c r="N40" s="317"/>
      <c r="O40" s="317"/>
      <c r="P40" s="317"/>
      <c r="Q40" s="317"/>
      <c r="R40" s="320"/>
      <c r="S40" s="316"/>
      <c r="T40" s="317"/>
      <c r="U40" s="317"/>
      <c r="V40" s="317"/>
      <c r="W40" s="317"/>
      <c r="X40" s="317"/>
      <c r="Y40" s="320"/>
      <c r="Z40" s="316"/>
      <c r="AA40" s="317"/>
      <c r="AB40" s="317"/>
      <c r="AC40" s="317"/>
      <c r="AD40" s="317"/>
      <c r="AE40" s="317"/>
      <c r="AF40" s="317"/>
      <c r="AG40" s="317"/>
      <c r="AH40" s="320"/>
      <c r="AK40" s="313"/>
    </row>
    <row r="41" spans="2:47" ht="10.5" customHeight="1">
      <c r="B41" s="318" t="s">
        <v>13</v>
      </c>
      <c r="C41" s="318"/>
      <c r="D41" s="318"/>
      <c r="E41" s="318"/>
      <c r="F41" s="318"/>
      <c r="G41" s="318"/>
      <c r="H41" s="318"/>
      <c r="I41" s="318"/>
      <c r="J41" s="318" t="s">
        <v>14</v>
      </c>
      <c r="K41" s="318"/>
      <c r="L41" s="318"/>
      <c r="M41" s="318"/>
      <c r="N41" s="318"/>
      <c r="O41" s="318"/>
      <c r="P41" s="318"/>
      <c r="Q41" s="318"/>
      <c r="R41" s="318"/>
      <c r="S41" s="321" t="s">
        <v>132</v>
      </c>
      <c r="T41" s="321"/>
      <c r="U41" s="321"/>
      <c r="V41" s="321"/>
      <c r="W41" s="321"/>
      <c r="X41" s="321"/>
      <c r="Y41" s="321"/>
      <c r="Z41" s="321" t="s">
        <v>133</v>
      </c>
      <c r="AA41" s="321"/>
      <c r="AB41" s="321"/>
      <c r="AC41" s="321"/>
      <c r="AD41" s="321"/>
      <c r="AE41" s="321"/>
      <c r="AF41" s="321"/>
      <c r="AG41" s="321"/>
      <c r="AH41" s="321"/>
      <c r="AK41" s="313"/>
      <c r="AU41" s="68"/>
    </row>
    <row r="42" spans="2:71" ht="34.5" customHeight="1">
      <c r="B42" s="171" t="s">
        <v>112</v>
      </c>
      <c r="C42" s="171"/>
      <c r="D42" s="171"/>
      <c r="E42" s="171"/>
      <c r="F42" s="171"/>
      <c r="G42" s="171"/>
      <c r="H42" s="29"/>
      <c r="I42" s="29"/>
      <c r="J42" s="29"/>
      <c r="K42" s="29"/>
      <c r="L42" s="29"/>
      <c r="M42" s="29"/>
      <c r="N42" s="29"/>
      <c r="O42" s="29"/>
      <c r="P42" s="29" t="s">
        <v>72</v>
      </c>
      <c r="Q42" s="29"/>
      <c r="R42" s="29"/>
      <c r="S42" s="29"/>
      <c r="T42" s="29"/>
      <c r="U42" s="31">
        <f>Einzelpersonen!AJ1</f>
        <v>0</v>
      </c>
      <c r="V42" s="29"/>
      <c r="W42" s="29"/>
      <c r="X42" s="29"/>
      <c r="Y42" s="29"/>
      <c r="Z42" s="29"/>
      <c r="AA42" s="29"/>
      <c r="AB42" s="29"/>
      <c r="AC42" s="29"/>
      <c r="AD42" s="31"/>
      <c r="AE42" s="29"/>
      <c r="AF42" s="29"/>
      <c r="AG42" s="336"/>
      <c r="AH42" s="336"/>
      <c r="AP42" s="72"/>
      <c r="AQ42" s="72"/>
      <c r="AR42" s="72"/>
      <c r="AS42" s="72"/>
      <c r="AT42" s="72"/>
      <c r="AU42" s="72"/>
      <c r="AV42" s="72"/>
      <c r="AW42" s="72"/>
      <c r="AX42" s="71"/>
      <c r="AY42" s="72"/>
      <c r="AZ42" s="63"/>
      <c r="BA42" s="63"/>
      <c r="BB42" s="44"/>
      <c r="BC42" s="44"/>
      <c r="BD42" s="44"/>
      <c r="BE42" s="44"/>
      <c r="BF42" s="44"/>
      <c r="BG42" s="44"/>
      <c r="BH42" s="44"/>
      <c r="BI42" s="44"/>
      <c r="BJ42" s="44"/>
      <c r="BK42" s="44"/>
      <c r="BL42" s="44"/>
      <c r="BM42" s="44"/>
      <c r="BN42" s="44"/>
      <c r="BO42" s="44"/>
      <c r="BP42" s="44"/>
      <c r="BQ42" s="44"/>
      <c r="BR42" s="44"/>
      <c r="BS42" s="44"/>
    </row>
    <row r="43" spans="2:34" ht="13.5" customHeight="1" hidden="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row>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c r="AK301" s="18" t="b">
        <v>0</v>
      </c>
    </row>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0.5" hidden="1"/>
    <row r="985" ht="10.5" hidden="1"/>
    <row r="986" ht="10.5" hidden="1"/>
    <row r="987" ht="10.5" hidden="1"/>
    <row r="988" ht="10.5" hidden="1"/>
    <row r="989" ht="10.5" hidden="1"/>
    <row r="990" ht="10.5" hidden="1"/>
    <row r="991" ht="10.5" hidden="1"/>
    <row r="992" ht="10.5" hidden="1"/>
    <row r="993" ht="10.5" hidden="1"/>
    <row r="994" ht="10.5" hidden="1"/>
    <row r="995" ht="10.5" hidden="1"/>
    <row r="996" ht="10.5" hidden="1"/>
    <row r="997" ht="10.5" hidden="1"/>
    <row r="998" ht="10.5" hidden="1"/>
    <row r="999" ht="10.5" hidden="1"/>
    <row r="1000" ht="10.5" hidden="1"/>
    <row r="1001" ht="10.5" hidden="1"/>
    <row r="1002" ht="10.5" hidden="1"/>
    <row r="1003" ht="10.5" hidden="1"/>
    <row r="1004" ht="10.5" hidden="1"/>
    <row r="1005" ht="10.5" hidden="1"/>
    <row r="1006" ht="10.5" hidden="1"/>
    <row r="1007" ht="10.5" hidden="1"/>
    <row r="1008" ht="10.5" hidden="1"/>
    <row r="1009" ht="10.5" hidden="1"/>
    <row r="1010" ht="10.5" hidden="1"/>
    <row r="1011" ht="10.5" hidden="1"/>
    <row r="1012" ht="10.5" hidden="1"/>
    <row r="1013" ht="10.5" hidden="1"/>
    <row r="1014" ht="10.5" hidden="1"/>
    <row r="1015" ht="10.5" hidden="1"/>
    <row r="1016" ht="10.5" hidden="1"/>
    <row r="1017" ht="10.5" hidden="1"/>
    <row r="1018" ht="10.5" hidden="1"/>
    <row r="1019" ht="10.5" hidden="1"/>
    <row r="1020" ht="10.5" hidden="1"/>
    <row r="1021" ht="10.5" hidden="1"/>
    <row r="1022" ht="10.5" hidden="1"/>
    <row r="1023" ht="10.5" hidden="1"/>
    <row r="1024" ht="10.5" hidden="1"/>
    <row r="1025" ht="10.5" hidden="1"/>
    <row r="1026" ht="10.5" hidden="1"/>
    <row r="1027" ht="10.5" hidden="1"/>
    <row r="1028" ht="10.5" hidden="1"/>
    <row r="1029" ht="10.5" hidden="1"/>
    <row r="1030" ht="10.5" hidden="1"/>
    <row r="1031" ht="10.5" hidden="1"/>
    <row r="1032" ht="10.5" hidden="1"/>
    <row r="1033" ht="10.5" hidden="1"/>
    <row r="1034" ht="10.5" hidden="1"/>
    <row r="1035" ht="10.5" hidden="1"/>
    <row r="1036" ht="10.5" hidden="1"/>
    <row r="1037" ht="10.5" hidden="1"/>
    <row r="1038" ht="10.5" hidden="1"/>
    <row r="1039" ht="10.5" hidden="1"/>
    <row r="1040" ht="10.5" hidden="1"/>
    <row r="1041" ht="10.5" hidden="1"/>
    <row r="1042" ht="10.5" hidden="1"/>
    <row r="1043" ht="10.5" hidden="1"/>
    <row r="1044" ht="10.5" hidden="1"/>
    <row r="1045" ht="10.5" hidden="1"/>
    <row r="1046" ht="10.5" hidden="1"/>
    <row r="1047" ht="10.5" hidden="1"/>
    <row r="1048" ht="10.5" hidden="1"/>
    <row r="1049" ht="10.5" hidden="1"/>
    <row r="1050" ht="10.5" hidden="1"/>
    <row r="1051" ht="10.5" hidden="1"/>
    <row r="1052" ht="10.5" hidden="1"/>
    <row r="1053" ht="10.5" hidden="1"/>
    <row r="1054" ht="10.5" hidden="1"/>
    <row r="1055" ht="10.5" hidden="1"/>
    <row r="1056" ht="10.5" hidden="1"/>
    <row r="1057" ht="10.5" hidden="1"/>
    <row r="1058" ht="10.5" hidden="1"/>
    <row r="1059" ht="10.5" hidden="1"/>
    <row r="1060" ht="10.5" hidden="1"/>
    <row r="1061" ht="10.5" hidden="1"/>
    <row r="1062" ht="10.5" hidden="1"/>
    <row r="1063" ht="10.5" hidden="1"/>
    <row r="1064" ht="10.5" hidden="1"/>
    <row r="1065" ht="10.5" hidden="1"/>
    <row r="1066" ht="10.5" hidden="1"/>
    <row r="1067" ht="10.5" hidden="1"/>
    <row r="1068" ht="10.5" hidden="1"/>
    <row r="1069" ht="10.5" hidden="1"/>
    <row r="1070" ht="10.5" hidden="1"/>
    <row r="1071" ht="10.5" hidden="1"/>
    <row r="1072" ht="10.5" hidden="1"/>
    <row r="1073" ht="10.5" hidden="1"/>
    <row r="1074" ht="10.5" hidden="1"/>
    <row r="1075" ht="10.5" hidden="1"/>
    <row r="1076" ht="10.5" hidden="1"/>
    <row r="1077" ht="10.5" hidden="1"/>
    <row r="1078" ht="10.5" hidden="1"/>
    <row r="1079" ht="10.5" hidden="1"/>
    <row r="1080" ht="10.5" hidden="1"/>
    <row r="1081" ht="10.5" hidden="1"/>
    <row r="1082" ht="10.5" hidden="1"/>
    <row r="1083" ht="10.5" hidden="1"/>
    <row r="1084" ht="10.5" hidden="1"/>
    <row r="1085" ht="10.5" hidden="1"/>
    <row r="1086" ht="10.5" hidden="1"/>
    <row r="1087" ht="10.5" hidden="1"/>
    <row r="1088" ht="10.5" hidden="1"/>
    <row r="1089" ht="10.5" hidden="1"/>
    <row r="1090" ht="10.5" hidden="1"/>
    <row r="1091" ht="10.5" hidden="1"/>
    <row r="1092" ht="10.5" hidden="1"/>
    <row r="1093" ht="10.5" hidden="1"/>
    <row r="1094" ht="10.5" hidden="1"/>
    <row r="1095" ht="10.5" hidden="1"/>
    <row r="1096" ht="10.5" hidden="1"/>
    <row r="1097" ht="10.5" hidden="1"/>
    <row r="1098" ht="10.5" hidden="1"/>
    <row r="1099" ht="10.5" hidden="1"/>
    <row r="1100" ht="10.5" hidden="1"/>
    <row r="1101" ht="10.5" hidden="1"/>
    <row r="1102" ht="10.5" hidden="1"/>
    <row r="1103" ht="10.5" hidden="1"/>
    <row r="1104" ht="10.5" hidden="1"/>
    <row r="1105" ht="10.5" hidden="1"/>
    <row r="1106" ht="10.5" hidden="1"/>
    <row r="1107" ht="10.5" hidden="1"/>
    <row r="1108" ht="10.5" hidden="1"/>
    <row r="1109" ht="10.5" hidden="1"/>
    <row r="1110" ht="10.5" hidden="1"/>
    <row r="1111" ht="10.5" hidden="1"/>
    <row r="1112" ht="10.5" hidden="1"/>
    <row r="1113" ht="10.5" hidden="1"/>
    <row r="1114" ht="10.5" hidden="1"/>
    <row r="1115" ht="10.5" hidden="1"/>
    <row r="1116" ht="10.5" hidden="1"/>
    <row r="1117" ht="10.5" hidden="1"/>
    <row r="1118" ht="10.5" hidden="1"/>
    <row r="1119" ht="10.5" hidden="1"/>
    <row r="1120" ht="10.5" hidden="1"/>
    <row r="1121" ht="10.5" hidden="1"/>
    <row r="1122" ht="10.5" hidden="1"/>
    <row r="1123" ht="10.5" hidden="1"/>
    <row r="1124" ht="10.5" hidden="1"/>
    <row r="1125" ht="10.5" hidden="1"/>
    <row r="1126" ht="10.5" hidden="1"/>
    <row r="1127" ht="10.5" hidden="1"/>
    <row r="1128" ht="10.5" hidden="1"/>
    <row r="1129" ht="10.5" hidden="1"/>
    <row r="1130" ht="10.5" hidden="1"/>
    <row r="1131" ht="10.5" hidden="1"/>
    <row r="1132" ht="10.5" hidden="1"/>
    <row r="1133" ht="10.5" hidden="1"/>
    <row r="1134" ht="10.5" hidden="1"/>
    <row r="1135" ht="10.5" hidden="1"/>
    <row r="1136" ht="10.5" hidden="1"/>
    <row r="1137" ht="10.5" hidden="1"/>
    <row r="1138" ht="10.5" hidden="1"/>
    <row r="1139" ht="10.5" hidden="1"/>
    <row r="1140" ht="10.5" hidden="1"/>
    <row r="1141" ht="10.5" hidden="1"/>
    <row r="1142" ht="10.5" hidden="1"/>
    <row r="1143" ht="10.5" hidden="1"/>
    <row r="1144" ht="10.5" hidden="1"/>
    <row r="1145" ht="10.5" hidden="1"/>
    <row r="1146" ht="10.5" hidden="1"/>
    <row r="1147" ht="10.5" hidden="1"/>
    <row r="1148" ht="10.5" hidden="1"/>
    <row r="1149" ht="10.5" hidden="1"/>
    <row r="1150" ht="10.5" hidden="1"/>
    <row r="1151" ht="10.5" hidden="1"/>
    <row r="1152" ht="10.5" hidden="1"/>
    <row r="1153" ht="10.5" hidden="1"/>
    <row r="1154" ht="10.5" hidden="1"/>
    <row r="1155" ht="10.5" hidden="1"/>
    <row r="1156" ht="10.5" hidden="1"/>
    <row r="1157" ht="10.5" hidden="1"/>
    <row r="1158" ht="10.5" hidden="1"/>
    <row r="1159" ht="10.5" hidden="1"/>
    <row r="1160" ht="10.5" hidden="1"/>
    <row r="1161" ht="10.5" hidden="1"/>
    <row r="1162" ht="10.5" hidden="1"/>
    <row r="1163" ht="10.5" hidden="1"/>
    <row r="1164" ht="10.5" hidden="1"/>
    <row r="1165" ht="10.5" hidden="1"/>
    <row r="1166" ht="10.5" hidden="1"/>
    <row r="1167" ht="10.5" hidden="1"/>
    <row r="1168" ht="10.5" hidden="1"/>
    <row r="1169" ht="10.5" hidden="1"/>
    <row r="1170" ht="10.5" hidden="1"/>
    <row r="1171" ht="10.5" hidden="1"/>
    <row r="1172" ht="10.5" hidden="1"/>
    <row r="1173" ht="10.5" hidden="1"/>
    <row r="1174" ht="10.5" hidden="1"/>
    <row r="1175" ht="10.5" hidden="1"/>
    <row r="1176" ht="10.5" hidden="1"/>
    <row r="1177" ht="10.5" hidden="1"/>
    <row r="1178" ht="10.5" hidden="1"/>
    <row r="1179" ht="10.5" hidden="1"/>
    <row r="1180" ht="10.5" hidden="1"/>
    <row r="1181" ht="10.5" hidden="1"/>
    <row r="1182" ht="10.5" hidden="1"/>
    <row r="1183" ht="10.5" hidden="1"/>
    <row r="1184" ht="10.5" hidden="1"/>
    <row r="1185" ht="10.5" hidden="1"/>
    <row r="1186" ht="10.5" hidden="1"/>
    <row r="1187" ht="10.5" hidden="1"/>
    <row r="1188" ht="10.5" hidden="1"/>
    <row r="1189" ht="10.5" hidden="1"/>
    <row r="1190" ht="10.5" hidden="1"/>
    <row r="1191" ht="10.5" hidden="1"/>
    <row r="1192" ht="10.5" hidden="1"/>
    <row r="1193" ht="10.5" hidden="1"/>
    <row r="1194" ht="10.5" hidden="1"/>
    <row r="1195" ht="10.5" hidden="1"/>
    <row r="1196" ht="10.5" hidden="1"/>
    <row r="1197" ht="10.5" hidden="1"/>
    <row r="1198" ht="10.5" hidden="1"/>
    <row r="1199" ht="10.5" hidden="1"/>
    <row r="1200" ht="10.5" hidden="1"/>
    <row r="1201" ht="10.5" hidden="1"/>
    <row r="1202" ht="10.5" hidden="1"/>
    <row r="1203" ht="10.5" hidden="1"/>
    <row r="1204" ht="10.5" hidden="1"/>
    <row r="1205" ht="10.5" hidden="1"/>
    <row r="1206" ht="10.5" hidden="1"/>
    <row r="1207" ht="10.5" hidden="1"/>
    <row r="1208" ht="10.5" hidden="1"/>
    <row r="1209" ht="10.5" hidden="1"/>
    <row r="1210" ht="10.5" hidden="1"/>
    <row r="1211" ht="10.5" hidden="1"/>
    <row r="1212" ht="10.5" hidden="1"/>
    <row r="1213" ht="10.5" hidden="1"/>
    <row r="1214" ht="10.5" hidden="1"/>
    <row r="1215" ht="10.5" hidden="1"/>
    <row r="1216" ht="10.5" hidden="1"/>
    <row r="1217" ht="10.5" hidden="1"/>
    <row r="1218" ht="10.5" hidden="1"/>
    <row r="1219" ht="10.5" hidden="1"/>
    <row r="1220" ht="10.5" hidden="1"/>
    <row r="1221" ht="10.5" hidden="1"/>
    <row r="1222" ht="10.5" hidden="1"/>
    <row r="1223" ht="10.5" hidden="1"/>
    <row r="1224" ht="10.5" hidden="1"/>
    <row r="1225" ht="10.5" hidden="1"/>
    <row r="1226" ht="10.5" hidden="1"/>
    <row r="1227" ht="10.5" hidden="1"/>
    <row r="1228" ht="10.5" hidden="1"/>
    <row r="1229" ht="10.5" hidden="1"/>
    <row r="1230" ht="10.5" hidden="1"/>
    <row r="1231" ht="10.5" hidden="1"/>
    <row r="1232" ht="10.5" hidden="1"/>
    <row r="1233" ht="10.5" hidden="1"/>
    <row r="1234" ht="10.5" hidden="1"/>
    <row r="1235" ht="10.5" hidden="1"/>
    <row r="1236" ht="10.5" hidden="1"/>
    <row r="1237" ht="10.5" hidden="1"/>
    <row r="1238" ht="10.5" hidden="1"/>
    <row r="1239" ht="10.5" hidden="1"/>
    <row r="1240" ht="10.5" hidden="1"/>
    <row r="1241" ht="10.5" hidden="1"/>
    <row r="1242" ht="10.5" hidden="1"/>
    <row r="1243" ht="10.5" hidden="1"/>
    <row r="1244" ht="10.5" hidden="1"/>
    <row r="1245" ht="10.5" hidden="1"/>
    <row r="1246" ht="10.5" hidden="1"/>
    <row r="1247" ht="10.5" hidden="1"/>
    <row r="1248" ht="10.5" hidden="1"/>
    <row r="1249" ht="10.5" hidden="1"/>
    <row r="1250" ht="10.5" hidden="1"/>
    <row r="1251" ht="10.5" hidden="1"/>
    <row r="1252" ht="10.5" hidden="1"/>
    <row r="1253" ht="10.5" hidden="1"/>
    <row r="1254" ht="10.5" hidden="1"/>
    <row r="1255" ht="10.5" hidden="1"/>
    <row r="1256" ht="10.5" hidden="1"/>
    <row r="1257" ht="10.5" hidden="1"/>
    <row r="1258" ht="10.5" hidden="1"/>
    <row r="1259" ht="10.5" hidden="1"/>
    <row r="1260" ht="10.5" hidden="1"/>
    <row r="1261" ht="10.5" hidden="1"/>
    <row r="1262" ht="10.5" hidden="1"/>
    <row r="1263" ht="10.5" hidden="1"/>
    <row r="1264" ht="10.5" hidden="1"/>
    <row r="1265" ht="10.5" hidden="1"/>
    <row r="1266" ht="10.5" hidden="1"/>
    <row r="1267" ht="10.5" hidden="1"/>
    <row r="1268" ht="10.5" hidden="1"/>
    <row r="1269" ht="10.5" hidden="1"/>
    <row r="1270" ht="10.5" hidden="1"/>
    <row r="1271" ht="10.5" hidden="1"/>
    <row r="1272" ht="10.5" hidden="1"/>
    <row r="1273" ht="10.5" hidden="1"/>
    <row r="1274" ht="10.5" hidden="1"/>
    <row r="1275" ht="10.5" hidden="1"/>
    <row r="1276" ht="10.5" hidden="1"/>
    <row r="1277" ht="10.5" hidden="1"/>
    <row r="1278" ht="10.5" hidden="1"/>
    <row r="1279" ht="10.5" hidden="1"/>
    <row r="1280" ht="10.5" hidden="1"/>
    <row r="1281" ht="10.5" hidden="1"/>
    <row r="1282" ht="10.5" hidden="1"/>
    <row r="1283" ht="10.5" hidden="1"/>
    <row r="1284" ht="10.5" hidden="1"/>
    <row r="1285" ht="10.5" hidden="1"/>
    <row r="1286" ht="10.5" hidden="1"/>
    <row r="1287" ht="10.5" hidden="1"/>
    <row r="1288" ht="10.5" hidden="1"/>
    <row r="1289" ht="10.5" hidden="1"/>
    <row r="1290" ht="10.5" hidden="1"/>
    <row r="1291" ht="10.5" hidden="1"/>
    <row r="1292" ht="10.5" hidden="1"/>
    <row r="1293" ht="10.5" hidden="1"/>
    <row r="1294" ht="10.5" hidden="1"/>
    <row r="1295" ht="10.5" hidden="1"/>
    <row r="1296" ht="10.5" hidden="1"/>
    <row r="1297" ht="10.5" hidden="1"/>
    <row r="1298" ht="10.5" hidden="1"/>
    <row r="1299" ht="10.5" hidden="1"/>
    <row r="1300" ht="10.5" hidden="1"/>
    <row r="1301" ht="10.5" hidden="1"/>
    <row r="1302" ht="10.5" hidden="1"/>
    <row r="1303" ht="10.5" hidden="1"/>
    <row r="1304" ht="10.5" hidden="1"/>
    <row r="1305" ht="10.5" hidden="1"/>
    <row r="1306" ht="10.5" hidden="1"/>
    <row r="1307" ht="10.5" hidden="1"/>
    <row r="1308" ht="10.5" hidden="1"/>
    <row r="1309" ht="10.5" hidden="1"/>
    <row r="1310" ht="10.5" hidden="1"/>
    <row r="1311" ht="10.5" hidden="1"/>
    <row r="1312" ht="10.5" hidden="1"/>
    <row r="1313" ht="10.5" hidden="1"/>
    <row r="1314" ht="10.5" hidden="1"/>
    <row r="1315" ht="10.5" hidden="1"/>
    <row r="1316" ht="10.5" hidden="1"/>
    <row r="1317" ht="10.5" hidden="1"/>
    <row r="1318" ht="10.5" hidden="1"/>
    <row r="1319" ht="10.5" hidden="1"/>
    <row r="1320" ht="10.5" hidden="1"/>
    <row r="1321" ht="10.5" hidden="1"/>
    <row r="1322" ht="10.5" hidden="1"/>
    <row r="1323" ht="10.5" hidden="1"/>
    <row r="1324" ht="10.5" hidden="1"/>
    <row r="1325" ht="10.5" hidden="1"/>
    <row r="1326" ht="10.5" hidden="1"/>
    <row r="1327" ht="10.5" hidden="1"/>
    <row r="1328" ht="10.5" hidden="1"/>
    <row r="1329" ht="10.5" hidden="1"/>
    <row r="1330" ht="10.5" hidden="1"/>
    <row r="1331" ht="10.5" hidden="1"/>
    <row r="1332" ht="10.5" hidden="1"/>
    <row r="1333" ht="10.5" hidden="1"/>
    <row r="1334" ht="10.5" hidden="1"/>
    <row r="1335" ht="10.5" hidden="1"/>
    <row r="1336" ht="10.5" hidden="1"/>
    <row r="1337" ht="10.5" hidden="1"/>
    <row r="1338" ht="10.5" hidden="1"/>
    <row r="1339" ht="10.5" hidden="1"/>
    <row r="1340" ht="10.5" hidden="1"/>
    <row r="1341" ht="10.5" hidden="1"/>
    <row r="1342" ht="10.5" hidden="1"/>
  </sheetData>
  <sheetProtection password="CC63" sheet="1" objects="1" scenarios="1" selectLockedCells="1"/>
  <mergeCells count="61">
    <mergeCell ref="B30:Q30"/>
    <mergeCell ref="B23:AG23"/>
    <mergeCell ref="R24:T26"/>
    <mergeCell ref="AA27:AF27"/>
    <mergeCell ref="R29:AH29"/>
    <mergeCell ref="H36:T36"/>
    <mergeCell ref="U36:AH36"/>
    <mergeCell ref="H35:T35"/>
    <mergeCell ref="U35:AH35"/>
    <mergeCell ref="J15:AH15"/>
    <mergeCell ref="B21:AH21"/>
    <mergeCell ref="J16:AH16"/>
    <mergeCell ref="L17:O17"/>
    <mergeCell ref="T17:W17"/>
    <mergeCell ref="B33:G33"/>
    <mergeCell ref="H33:AH34"/>
    <mergeCell ref="B22:AH22"/>
    <mergeCell ref="B31:Q31"/>
    <mergeCell ref="B29:Q29"/>
    <mergeCell ref="B28:H28"/>
    <mergeCell ref="I28:N28"/>
    <mergeCell ref="O28:Q28"/>
    <mergeCell ref="R28:T28"/>
    <mergeCell ref="O27:Q27"/>
    <mergeCell ref="R27:T27"/>
    <mergeCell ref="B32:Q32"/>
    <mergeCell ref="AG42:AH42"/>
    <mergeCell ref="J14:AH14"/>
    <mergeCell ref="I24:N26"/>
    <mergeCell ref="R31:AH31"/>
    <mergeCell ref="H37:T37"/>
    <mergeCell ref="U37:AH37"/>
    <mergeCell ref="X28:Z28"/>
    <mergeCell ref="AA28:AF28"/>
    <mergeCell ref="U28:W28"/>
    <mergeCell ref="J13:AH13"/>
    <mergeCell ref="O24:Q26"/>
    <mergeCell ref="X24:Z26"/>
    <mergeCell ref="R30:AH30"/>
    <mergeCell ref="U27:W27"/>
    <mergeCell ref="I27:N27"/>
    <mergeCell ref="AG27:AH27"/>
    <mergeCell ref="U24:W26"/>
    <mergeCell ref="AA24:AF26"/>
    <mergeCell ref="X27:Z27"/>
    <mergeCell ref="BO5:BO6"/>
    <mergeCell ref="AD11:AE11"/>
    <mergeCell ref="P11:R11"/>
    <mergeCell ref="AT12:AW12"/>
    <mergeCell ref="B8:AH8"/>
    <mergeCell ref="B9:AH9"/>
    <mergeCell ref="R32:AH32"/>
    <mergeCell ref="AK40:AK41"/>
    <mergeCell ref="B39:I40"/>
    <mergeCell ref="B41:I41"/>
    <mergeCell ref="J39:R40"/>
    <mergeCell ref="S41:Y41"/>
    <mergeCell ref="J41:R41"/>
    <mergeCell ref="Z41:AH41"/>
    <mergeCell ref="Z39:AH40"/>
    <mergeCell ref="S39:Y40"/>
  </mergeCells>
  <dataValidations count="1">
    <dataValidation type="date" allowBlank="1" showInputMessage="1" showErrorMessage="1" errorTitle="Datum" error="Bitte geben Sie ein korrektes Datum im Format tt.mm.jjjj ein!" sqref="L17:O17">
      <formula1>37987</formula1>
      <formula2>2958465</formula2>
    </dataValidation>
  </dataValidations>
  <printOptions/>
  <pageMargins left="0.2755905511811024" right="0.1968503937007874" top="0.35433070866141736" bottom="0.15748031496062992" header="0.1968503937007874" footer="0.15748031496062992"/>
  <pageSetup blackAndWhite="1" fitToHeight="1" fitToWidth="1" horizontalDpi="600" verticalDpi="600" orientation="portrait" paperSize="9" scale="99" r:id="rId3"/>
  <drawing r:id="rId2"/>
  <legacyDrawing r:id="rId1"/>
</worksheet>
</file>

<file path=xl/worksheets/sheet4.xml><?xml version="1.0" encoding="utf-8"?>
<worksheet xmlns="http://schemas.openxmlformats.org/spreadsheetml/2006/main" xmlns:r="http://schemas.openxmlformats.org/officeDocument/2006/relationships">
  <sheetPr codeName="Tabelle7"/>
  <dimension ref="A4:AQ44"/>
  <sheetViews>
    <sheetView zoomScalePageLayoutView="0" workbookViewId="0" topLeftCell="A1">
      <selection activeCell="A1" sqref="A1"/>
    </sheetView>
  </sheetViews>
  <sheetFormatPr defaultColWidth="11.421875" defaultRowHeight="12.75"/>
  <cols>
    <col min="1" max="1" width="8.421875" style="126" customWidth="1"/>
    <col min="2" max="2" width="12.28125" style="126" bestFit="1" customWidth="1"/>
    <col min="3" max="3" width="9.7109375" style="126" bestFit="1" customWidth="1"/>
    <col min="4" max="4" width="7.28125" style="126" bestFit="1" customWidth="1"/>
    <col min="5" max="5" width="7.140625" style="126" bestFit="1" customWidth="1"/>
    <col min="6" max="6" width="7.140625" style="126" customWidth="1"/>
    <col min="7" max="7" width="4.140625" style="126" bestFit="1" customWidth="1"/>
    <col min="8" max="8" width="5.28125" style="126" bestFit="1" customWidth="1"/>
    <col min="9" max="9" width="8.00390625" style="126" customWidth="1"/>
    <col min="10" max="10" width="8.8515625" style="126" bestFit="1" customWidth="1"/>
    <col min="11" max="11" width="7.28125" style="126" bestFit="1" customWidth="1"/>
    <col min="12" max="12" width="6.140625" style="126" bestFit="1" customWidth="1"/>
    <col min="13" max="13" width="4.28125" style="126" customWidth="1"/>
    <col min="14" max="14" width="6.8515625" style="126" bestFit="1" customWidth="1"/>
    <col min="15" max="15" width="9.8515625" style="126" customWidth="1"/>
    <col min="16" max="16" width="7.8515625" style="127" bestFit="1" customWidth="1"/>
    <col min="17" max="17" width="8.8515625" style="127" bestFit="1" customWidth="1"/>
    <col min="18" max="18" width="7.28125" style="127" bestFit="1" customWidth="1"/>
    <col min="19" max="19" width="8.140625" style="127" customWidth="1"/>
    <col min="20" max="20" width="8.00390625" style="127" customWidth="1"/>
    <col min="21" max="21" width="7.57421875" style="127" customWidth="1"/>
    <col min="22" max="22" width="9.8515625" style="127" customWidth="1"/>
    <col min="23" max="23" width="8.421875" style="128" customWidth="1"/>
    <col min="24" max="24" width="9.00390625" style="128" customWidth="1"/>
    <col min="25" max="25" width="7.7109375" style="128" customWidth="1"/>
    <col min="26" max="26" width="8.8515625" style="128" customWidth="1"/>
    <col min="27" max="27" width="14.7109375" style="128" customWidth="1"/>
    <col min="28" max="28" width="7.8515625" style="128" customWidth="1"/>
    <col min="29" max="29" width="13.7109375" style="128" customWidth="1"/>
    <col min="30" max="30" width="7.28125" style="129" customWidth="1"/>
    <col min="31" max="31" width="10.57421875" style="129" customWidth="1"/>
    <col min="32" max="32" width="9.7109375" style="129" customWidth="1"/>
    <col min="33" max="33" width="6.421875" style="129" bestFit="1" customWidth="1"/>
    <col min="34" max="34" width="5.140625" style="129" customWidth="1"/>
    <col min="35" max="35" width="12.00390625" style="129" customWidth="1"/>
    <col min="36" max="36" width="12.140625" style="129" customWidth="1"/>
    <col min="37" max="37" width="13.00390625" style="129" customWidth="1"/>
    <col min="38" max="38" width="14.57421875" style="129" customWidth="1"/>
    <col min="39" max="39" width="12.421875" style="129" customWidth="1"/>
    <col min="40" max="40" width="13.00390625" style="129" customWidth="1"/>
    <col min="41" max="41" width="11.421875" style="129" customWidth="1"/>
    <col min="42" max="16384" width="11.421875" style="126" customWidth="1"/>
  </cols>
  <sheetData>
    <row r="3" ht="11.25" thickBot="1"/>
    <row r="4" spans="1:40" ht="12.75" customHeight="1">
      <c r="A4" s="130"/>
      <c r="B4" s="131" t="s">
        <v>75</v>
      </c>
      <c r="C4" s="352" t="s">
        <v>90</v>
      </c>
      <c r="D4" s="352"/>
      <c r="E4" s="352"/>
      <c r="F4" s="352"/>
      <c r="G4" s="352"/>
      <c r="H4" s="352"/>
      <c r="I4" s="352"/>
      <c r="J4" s="352"/>
      <c r="K4" s="352"/>
      <c r="L4" s="352"/>
      <c r="M4" s="352"/>
      <c r="N4" s="352"/>
      <c r="O4" s="132" t="s">
        <v>89</v>
      </c>
      <c r="P4" s="133"/>
      <c r="Q4" s="107"/>
      <c r="R4" s="107"/>
      <c r="S4" s="107"/>
      <c r="T4" s="107"/>
      <c r="U4" s="107"/>
      <c r="V4" s="107"/>
      <c r="W4" s="134"/>
      <c r="X4" s="134"/>
      <c r="Y4" s="134"/>
      <c r="Z4" s="134"/>
      <c r="AA4" s="135"/>
      <c r="AB4" s="136"/>
      <c r="AC4" s="134"/>
      <c r="AD4" s="137"/>
      <c r="AE4" s="137"/>
      <c r="AF4" s="137"/>
      <c r="AG4" s="137"/>
      <c r="AH4" s="137"/>
      <c r="AI4" s="137"/>
      <c r="AJ4" s="137"/>
      <c r="AK4" s="137"/>
      <c r="AL4" s="137"/>
      <c r="AM4" s="137"/>
      <c r="AN4" s="138"/>
    </row>
    <row r="5" spans="1:41" s="18" customFormat="1" ht="11.25" thickBot="1">
      <c r="A5" s="139"/>
      <c r="B5" s="91" t="s">
        <v>76</v>
      </c>
      <c r="C5" s="92" t="s">
        <v>77</v>
      </c>
      <c r="D5" s="93" t="s">
        <v>9</v>
      </c>
      <c r="E5" s="93" t="s">
        <v>78</v>
      </c>
      <c r="F5" s="93" t="s">
        <v>88</v>
      </c>
      <c r="G5" s="93" t="s">
        <v>79</v>
      </c>
      <c r="H5" s="92" t="s">
        <v>80</v>
      </c>
      <c r="I5" s="92" t="s">
        <v>24</v>
      </c>
      <c r="J5" s="92" t="s">
        <v>59</v>
      </c>
      <c r="K5" s="92" t="s">
        <v>9</v>
      </c>
      <c r="L5" s="92" t="s">
        <v>60</v>
      </c>
      <c r="M5" s="92" t="s">
        <v>61</v>
      </c>
      <c r="N5" s="92" t="s">
        <v>62</v>
      </c>
      <c r="O5" s="94" t="s">
        <v>81</v>
      </c>
      <c r="P5" s="95" t="s">
        <v>24</v>
      </c>
      <c r="Q5" s="96" t="s">
        <v>59</v>
      </c>
      <c r="R5" s="96" t="s">
        <v>9</v>
      </c>
      <c r="S5" s="96" t="s">
        <v>60</v>
      </c>
      <c r="T5" s="96" t="s">
        <v>61</v>
      </c>
      <c r="U5" s="96" t="s">
        <v>62</v>
      </c>
      <c r="V5" s="96" t="s">
        <v>91</v>
      </c>
      <c r="W5" s="97" t="s">
        <v>94</v>
      </c>
      <c r="X5" s="97" t="s">
        <v>93</v>
      </c>
      <c r="Y5" s="97" t="s">
        <v>92</v>
      </c>
      <c r="Z5" s="97" t="s">
        <v>95</v>
      </c>
      <c r="AA5" s="98" t="s">
        <v>96</v>
      </c>
      <c r="AB5" s="86" t="s">
        <v>24</v>
      </c>
      <c r="AC5" s="87" t="s">
        <v>64</v>
      </c>
      <c r="AD5" s="87" t="s">
        <v>9</v>
      </c>
      <c r="AE5" s="87" t="s">
        <v>57</v>
      </c>
      <c r="AF5" s="87" t="s">
        <v>65</v>
      </c>
      <c r="AG5" s="87" t="s">
        <v>61</v>
      </c>
      <c r="AH5" s="87" t="s">
        <v>62</v>
      </c>
      <c r="AI5" s="87" t="s">
        <v>67</v>
      </c>
      <c r="AJ5" s="87" t="s">
        <v>66</v>
      </c>
      <c r="AK5" s="87" t="s">
        <v>68</v>
      </c>
      <c r="AL5" s="87" t="s">
        <v>69</v>
      </c>
      <c r="AM5" s="87" t="s">
        <v>70</v>
      </c>
      <c r="AN5" s="88" t="s">
        <v>71</v>
      </c>
      <c r="AO5" s="140"/>
    </row>
    <row r="6" spans="1:41" s="18" customFormat="1" ht="10.5">
      <c r="A6" s="141"/>
      <c r="B6" s="76"/>
      <c r="C6" s="65"/>
      <c r="D6" s="65"/>
      <c r="E6" s="103"/>
      <c r="F6" s="65"/>
      <c r="G6" s="65"/>
      <c r="H6" s="65"/>
      <c r="I6" s="73"/>
      <c r="J6" s="73"/>
      <c r="K6" s="73"/>
      <c r="L6" s="73"/>
      <c r="M6" s="73"/>
      <c r="N6" s="73"/>
      <c r="O6" s="74"/>
      <c r="P6" s="77"/>
      <c r="Q6" s="73"/>
      <c r="R6" s="73"/>
      <c r="S6" s="73"/>
      <c r="T6" s="73"/>
      <c r="U6" s="73"/>
      <c r="V6" s="73"/>
      <c r="W6" s="73"/>
      <c r="X6" s="73"/>
      <c r="Y6" s="73"/>
      <c r="Z6" s="73"/>
      <c r="AA6" s="82"/>
      <c r="AB6" s="89"/>
      <c r="AC6" s="75"/>
      <c r="AD6" s="75"/>
      <c r="AE6" s="75"/>
      <c r="AF6" s="75"/>
      <c r="AG6" s="75"/>
      <c r="AH6" s="75"/>
      <c r="AI6" s="75"/>
      <c r="AJ6" s="75"/>
      <c r="AK6" s="75"/>
      <c r="AL6" s="75"/>
      <c r="AM6" s="75"/>
      <c r="AN6" s="90"/>
      <c r="AO6" s="140"/>
    </row>
    <row r="7" spans="1:40" ht="10.5">
      <c r="A7" s="141"/>
      <c r="B7" s="76"/>
      <c r="C7" s="142"/>
      <c r="D7" s="142"/>
      <c r="E7" s="103"/>
      <c r="F7" s="65"/>
      <c r="G7" s="65"/>
      <c r="H7" s="65"/>
      <c r="I7" s="73"/>
      <c r="J7" s="73"/>
      <c r="K7" s="73"/>
      <c r="L7" s="73"/>
      <c r="M7" s="73"/>
      <c r="N7" s="143"/>
      <c r="O7" s="74"/>
      <c r="P7" s="77"/>
      <c r="Q7" s="73"/>
      <c r="R7" s="73"/>
      <c r="S7" s="73"/>
      <c r="T7" s="73"/>
      <c r="U7" s="73"/>
      <c r="V7" s="73"/>
      <c r="W7" s="73"/>
      <c r="X7" s="73"/>
      <c r="Y7" s="73"/>
      <c r="Z7" s="73"/>
      <c r="AA7" s="82"/>
      <c r="AB7" s="144"/>
      <c r="AC7" s="145"/>
      <c r="AD7" s="145"/>
      <c r="AE7" s="145"/>
      <c r="AF7" s="145"/>
      <c r="AG7" s="145"/>
      <c r="AH7" s="145"/>
      <c r="AI7" s="145"/>
      <c r="AJ7" s="145"/>
      <c r="AK7" s="145"/>
      <c r="AL7" s="145"/>
      <c r="AM7" s="145"/>
      <c r="AN7" s="146"/>
    </row>
    <row r="8" spans="1:40" ht="10.5">
      <c r="A8" s="141"/>
      <c r="B8" s="76"/>
      <c r="C8" s="142"/>
      <c r="D8" s="142"/>
      <c r="E8" s="103"/>
      <c r="F8" s="65"/>
      <c r="G8" s="65"/>
      <c r="H8" s="65"/>
      <c r="I8" s="73"/>
      <c r="J8" s="73"/>
      <c r="K8" s="73"/>
      <c r="L8" s="73"/>
      <c r="M8" s="73"/>
      <c r="N8" s="143"/>
      <c r="O8" s="74"/>
      <c r="P8" s="77"/>
      <c r="Q8" s="73"/>
      <c r="R8" s="73"/>
      <c r="S8" s="73"/>
      <c r="T8" s="73"/>
      <c r="U8" s="73"/>
      <c r="V8" s="73"/>
      <c r="W8" s="73"/>
      <c r="X8" s="73"/>
      <c r="Y8" s="73"/>
      <c r="Z8" s="73"/>
      <c r="AA8" s="82"/>
      <c r="AB8" s="144"/>
      <c r="AC8" s="145"/>
      <c r="AD8" s="145"/>
      <c r="AE8" s="145"/>
      <c r="AF8" s="145"/>
      <c r="AG8" s="145"/>
      <c r="AH8" s="145"/>
      <c r="AI8" s="145"/>
      <c r="AJ8" s="145"/>
      <c r="AK8" s="145"/>
      <c r="AL8" s="145"/>
      <c r="AM8" s="145"/>
      <c r="AN8" s="146"/>
    </row>
    <row r="9" spans="1:40" ht="10.5">
      <c r="A9" s="141"/>
      <c r="B9" s="76"/>
      <c r="C9" s="142"/>
      <c r="D9" s="142"/>
      <c r="E9" s="103"/>
      <c r="F9" s="65"/>
      <c r="G9" s="65"/>
      <c r="H9" s="65"/>
      <c r="I9" s="73"/>
      <c r="J9" s="73"/>
      <c r="K9" s="73"/>
      <c r="L9" s="73"/>
      <c r="M9" s="73"/>
      <c r="N9" s="143"/>
      <c r="O9" s="74"/>
      <c r="P9" s="77"/>
      <c r="Q9" s="73"/>
      <c r="R9" s="73"/>
      <c r="S9" s="73"/>
      <c r="T9" s="73"/>
      <c r="U9" s="73"/>
      <c r="V9" s="73"/>
      <c r="W9" s="73"/>
      <c r="X9" s="73"/>
      <c r="Y9" s="73"/>
      <c r="Z9" s="73"/>
      <c r="AA9" s="82"/>
      <c r="AB9" s="144"/>
      <c r="AC9" s="145"/>
      <c r="AD9" s="145"/>
      <c r="AE9" s="145"/>
      <c r="AF9" s="145"/>
      <c r="AG9" s="145"/>
      <c r="AH9" s="145"/>
      <c r="AI9" s="145"/>
      <c r="AJ9" s="145"/>
      <c r="AK9" s="145"/>
      <c r="AL9" s="145"/>
      <c r="AM9" s="145"/>
      <c r="AN9" s="146"/>
    </row>
    <row r="10" spans="1:40" ht="11.25" thickBot="1">
      <c r="A10" s="141"/>
      <c r="B10" s="78"/>
      <c r="C10" s="147"/>
      <c r="D10" s="147"/>
      <c r="E10" s="96"/>
      <c r="F10" s="79"/>
      <c r="G10" s="79"/>
      <c r="H10" s="79"/>
      <c r="I10" s="80"/>
      <c r="J10" s="80"/>
      <c r="K10" s="80"/>
      <c r="L10" s="80"/>
      <c r="M10" s="80"/>
      <c r="N10" s="148"/>
      <c r="O10" s="81"/>
      <c r="P10" s="83"/>
      <c r="Q10" s="80"/>
      <c r="R10" s="80"/>
      <c r="S10" s="80"/>
      <c r="T10" s="80"/>
      <c r="U10" s="80"/>
      <c r="V10" s="80"/>
      <c r="W10" s="80"/>
      <c r="X10" s="80"/>
      <c r="Y10" s="80"/>
      <c r="Z10" s="80"/>
      <c r="AA10" s="84"/>
      <c r="AB10" s="149"/>
      <c r="AC10" s="150"/>
      <c r="AD10" s="150"/>
      <c r="AE10" s="150"/>
      <c r="AF10" s="150"/>
      <c r="AG10" s="150"/>
      <c r="AH10" s="150"/>
      <c r="AI10" s="150"/>
      <c r="AJ10" s="150"/>
      <c r="AK10" s="150"/>
      <c r="AL10" s="150"/>
      <c r="AM10" s="150"/>
      <c r="AN10" s="151"/>
    </row>
    <row r="11" spans="1:40" ht="12.75" customHeight="1" thickBot="1">
      <c r="A11" s="130"/>
      <c r="B11" s="353" t="s">
        <v>82</v>
      </c>
      <c r="C11" s="354"/>
      <c r="D11" s="152"/>
      <c r="E11" s="152"/>
      <c r="F11" s="152"/>
      <c r="G11" s="152"/>
      <c r="H11" s="152"/>
      <c r="I11" s="153"/>
      <c r="J11" s="153"/>
      <c r="K11" s="153"/>
      <c r="L11" s="153"/>
      <c r="M11" s="153"/>
      <c r="N11" s="153"/>
      <c r="O11" s="154"/>
      <c r="P11" s="95" t="s">
        <v>24</v>
      </c>
      <c r="Q11" s="96" t="s">
        <v>59</v>
      </c>
      <c r="R11" s="96" t="s">
        <v>9</v>
      </c>
      <c r="S11" s="96" t="s">
        <v>60</v>
      </c>
      <c r="T11" s="96" t="s">
        <v>61</v>
      </c>
      <c r="U11" s="96" t="s">
        <v>62</v>
      </c>
      <c r="V11" s="96" t="s">
        <v>91</v>
      </c>
      <c r="W11" s="97" t="s">
        <v>94</v>
      </c>
      <c r="X11" s="97" t="s">
        <v>93</v>
      </c>
      <c r="Y11" s="97" t="s">
        <v>92</v>
      </c>
      <c r="Z11" s="97" t="s">
        <v>95</v>
      </c>
      <c r="AA11" s="97" t="s">
        <v>96</v>
      </c>
      <c r="AB11" s="155"/>
      <c r="AC11" s="153"/>
      <c r="AD11" s="156"/>
      <c r="AE11" s="156"/>
      <c r="AF11" s="156"/>
      <c r="AG11" s="156"/>
      <c r="AH11" s="156"/>
      <c r="AI11" s="156"/>
      <c r="AJ11" s="156"/>
      <c r="AK11" s="156"/>
      <c r="AL11" s="156"/>
      <c r="AM11" s="156"/>
      <c r="AN11" s="157"/>
    </row>
    <row r="12" spans="1:43" ht="10.5">
      <c r="A12" s="141" t="s">
        <v>83</v>
      </c>
      <c r="B12" s="142">
        <f>SUM(Einzelpersonen!AU3:AW3)</f>
        <v>0</v>
      </c>
      <c r="C12" s="158">
        <f>Einzelpersonen!AN3</f>
        <v>1</v>
      </c>
      <c r="D12" s="158">
        <f>Einzelpersonen!AP3</f>
        <v>0</v>
      </c>
      <c r="E12" s="103">
        <f>Allgemein!$U$42</f>
        <v>0</v>
      </c>
      <c r="F12" s="65">
        <f>IF(E12&lt;6,1,IF(E12&lt;11,2,3))</f>
        <v>1</v>
      </c>
      <c r="G12" s="142">
        <f>IF(OR(C12=1,C12=0),4,IF(C12=2,3,IF(C12=3,2,1)))</f>
        <v>4</v>
      </c>
      <c r="H12" s="65">
        <f>IF(B12=0,0,1+IF(F12=1,B12,IF(F12=2,B12+2,B12+4))+IF(Allgemein!$AL$23=FALSE,0,6))+Einzelpersonen!AM1</f>
        <v>0</v>
      </c>
      <c r="I12" s="300">
        <f>IF(B12=0,"",IF(B17&gt;=65,VLOOKUP(G12,Tarif!$B$5:$H$8,H12)*1.5,VLOOKUP(G12,Tarif!$B$5:$H$8,H12)))</f>
      </c>
      <c r="J12" s="143">
        <f>IF(B12=0,"",IF(B17&gt;=65,VLOOKUP(1,Tarif!$B$10:$N$10,Berechnung!H12)*1.5,VLOOKUP(1,Tarif!$B$10:$N$10,Berechnung!H12)))</f>
      </c>
      <c r="K12" s="73">
        <f>IF(OR(B12=0,D12=0),"",IF(B17&gt;=65,VLOOKUP(Berechnung!D12,Tarif!$B$11:$N$12,Berechnung!H12)*1.5,VLOOKUP(Berechnung!D12,Tarif!$B$11:$N$12,Berechnung!H12)))</f>
      </c>
      <c r="L12" s="73">
        <f>IF(B12=0,"",IF(B17&gt;=65,VLOOKUP(1,Tarif!$B$13:$N$13,H12)*1.5,VLOOKUP(1,Tarif!$B$13:$N$13,H12)))</f>
      </c>
      <c r="M12" s="73">
        <f>IF(B12=0,"",IF(B17&gt;=65,VLOOKUP(1,Tarif!$B$9:$N$9,H12)*1.5,VLOOKUP(1,Tarif!$B$9:$N$9,H12)))</f>
      </c>
      <c r="N12" s="143">
        <f>IF(B12=0,"",IF(B17&gt;=65,VLOOKUP(1,Tarif!$B$14:$N$14,H12)*1.5,VLOOKUP(1,Tarif!$B$14:$N$14,H12)))</f>
      </c>
      <c r="O12" s="74">
        <f>IF(AND(B12=1,Allgemein!$AM$23=TRUE),12.5,IF(AND(B12=2,Allgemein!$AM$23=TRUE),25,0))</f>
        <v>0</v>
      </c>
      <c r="P12" s="73">
        <f>IF(Einzelpersonen!I10="",0,ROUND(Einzelpersonen!B10*I12,1))</f>
        <v>0</v>
      </c>
      <c r="Q12" s="143">
        <f>IF(Einzelpersonen!O10="",0,ROUND(Einzelpersonen!K10*J12,1))</f>
        <v>0</v>
      </c>
      <c r="R12" s="143">
        <f>IF(Einzelpersonen!S10="",0,ROUND(Einzelpersonen!Q10*K12,1))</f>
        <v>0</v>
      </c>
      <c r="S12" s="143">
        <f>IF(Einzelpersonen!W10="",0,ROUND(Einzelpersonen!U10*L12,1))</f>
        <v>0</v>
      </c>
      <c r="T12" s="143">
        <f>IF(Einzelpersonen!AB10="",0,ROUND(Einzelpersonen!Y10*M12,1))</f>
        <v>0</v>
      </c>
      <c r="U12" s="143">
        <f>IF(Einzelpersonen!AG10="",0,ROUND(Einzelpersonen!AD10*N12,1))</f>
        <v>0</v>
      </c>
      <c r="V12" s="128">
        <f>IF(SUM(P12:U12)=0,0,SUM(P12:U12))</f>
        <v>0</v>
      </c>
      <c r="W12" s="143">
        <f>IF(O12=0,0,ROUND(V12*O12/100,1))</f>
        <v>0</v>
      </c>
      <c r="X12" s="143">
        <f>V12-W12</f>
        <v>0</v>
      </c>
      <c r="Y12" s="143">
        <f>IF(Allgemein!$AL$19=TRUE,ROUND(X12*10/100,1),0)</f>
        <v>0</v>
      </c>
      <c r="Z12" s="143">
        <f>X12-Y12</f>
        <v>0</v>
      </c>
      <c r="AA12" s="143">
        <f>Z12</f>
        <v>0</v>
      </c>
      <c r="AB12" s="144">
        <f>IF(Einzelpersonen!AN3=4,150,IF(Einzelpersonen!AN3=3,210,IF(Einzelpersonen!AN3=2,330,750)))</f>
        <v>750</v>
      </c>
      <c r="AC12" s="145">
        <f>IF(Einzelpersonen!B10="",0,ROUNDDOWN(Einzelpersonen!B10/10,0))</f>
        <v>0</v>
      </c>
      <c r="AD12" s="104">
        <f>IF(Einzelpersonen!U10="",MIN(ROUNDDOWN(Einzelpersonen!B10*0.5,0),AF12),MIN(ROUNDDOWN(AF12-Einzelpersonen!U10,0),ROUNDDOWN(Einzelpersonen!B10*0.5,0)))</f>
        <v>0</v>
      </c>
      <c r="AE12" s="145">
        <f>IF(Einzelpersonen!Q10="",MIN(Einzelpersonen!B10*1.5,AF12),AF12-Einzelpersonen!Q10)</f>
        <v>0</v>
      </c>
      <c r="AF12" s="145" t="b">
        <f>IF(Einzelpersonen!AK3=TRUE,110,IF(Einzelpersonen!AL3=TRUE,55))</f>
        <v>0</v>
      </c>
      <c r="AG12" s="145" t="b">
        <f>IF(Einzelpersonen!AK3=TRUE,IF(Einzelpersonen!B10="",0,MIN(260,Einzelpersonen!F10)),IF(Einzelpersonen!AL3=TRUE,IF(Einzelpersonen!B10="",0,MIN(16,Einzelpersonen!F10))))</f>
        <v>0</v>
      </c>
      <c r="AH12" s="145">
        <f>IF(Einzelpersonen!F10="",0,MIN(ROUNDDOWN(Einzelpersonen!F10*20/100,0),25))</f>
        <v>0</v>
      </c>
      <c r="AI12" s="145">
        <f>IF(Einzelpersonen!K10="",0,Einzelpersonen!K10*10)</f>
        <v>0</v>
      </c>
      <c r="AJ12" s="145">
        <f>IF(Einzelpersonen!Q10="",0,Einzelpersonen!Q10*2)</f>
        <v>0</v>
      </c>
      <c r="AK12" s="145">
        <f>IF(Einzelpersonen!U10="",0,Einzelpersonen!U10/1.5)</f>
        <v>0</v>
      </c>
      <c r="AL12" s="145">
        <f>IF(Einzelpersonen!AD10="",0,Einzelpersonen!AD10*5)</f>
        <v>0</v>
      </c>
      <c r="AM12" s="145">
        <f>IF(Einzelpersonen!Y10="",0,Einzelpersonen!Y10)</f>
        <v>0</v>
      </c>
      <c r="AN12" s="146">
        <f>MAX(AI12:AM12)</f>
        <v>0</v>
      </c>
      <c r="AO12" s="159">
        <v>12</v>
      </c>
      <c r="AP12" s="145">
        <v>10</v>
      </c>
      <c r="AQ12" s="65">
        <v>3</v>
      </c>
    </row>
    <row r="13" spans="1:43" ht="10.5">
      <c r="A13" s="141" t="s">
        <v>84</v>
      </c>
      <c r="B13" s="142">
        <f>SUM(Einzelpersonen!AU13:AW13)</f>
        <v>0</v>
      </c>
      <c r="C13" s="158">
        <f>Einzelpersonen!AN13</f>
        <v>1</v>
      </c>
      <c r="D13" s="158">
        <f>Einzelpersonen!AP13</f>
        <v>0</v>
      </c>
      <c r="E13" s="103">
        <f>Allgemein!$U$42</f>
        <v>0</v>
      </c>
      <c r="F13" s="65">
        <f>IF(E13&lt;6,1,IF(E13&lt;11,2,3))</f>
        <v>1</v>
      </c>
      <c r="G13" s="142">
        <f>IF(OR(C13=1,C13=0),4,IF(C13=2,3,IF(C13=3,2,1)))</f>
        <v>4</v>
      </c>
      <c r="H13" s="65">
        <f>IF(B13=0,0,1+IF(F13=1,B13,IF(F13=2,B13+2,B13+4))+IF(Allgemein!$AL$23=FALSE,0,6))+Einzelpersonen!AM1</f>
        <v>0</v>
      </c>
      <c r="I13" s="300">
        <f>IF(B13=0,"",IF(B18&gt;=65,VLOOKUP(G13,Tarif!$B$5:$H$8,H13)*1.5,VLOOKUP(G13,Tarif!$B$5:$H$8,H13)))</f>
      </c>
      <c r="J13" s="143">
        <f>IF(B13=0,"",IF(B18&gt;=65,VLOOKUP(1,Tarif!$B$10:$N$10,Berechnung!H13)*1.5,VLOOKUP(1,Tarif!$B$10:$N$10,Berechnung!H13)))</f>
      </c>
      <c r="K13" s="73">
        <f>IF(OR(B13=0,D13=0),"",IF(B18&gt;=65,VLOOKUP(Berechnung!D13,Tarif!$B$11:$N$12,Berechnung!H13)*1.5,VLOOKUP(Berechnung!D13,Tarif!$B$11:$N$12,Berechnung!H13)))</f>
      </c>
      <c r="L13" s="73">
        <f>IF(B13=0,"",IF(B18&gt;=65,VLOOKUP(1,Tarif!$B$13:$N$13,H13)*1.5,VLOOKUP(1,Tarif!$B$13:$N$13,H13)))</f>
      </c>
      <c r="M13" s="73">
        <f>IF(B13=0,"",IF(B18&gt;=65,VLOOKUP(1,Tarif!$B$9:$N$9,H13)*1.5,VLOOKUP(1,Tarif!$B$9:$N$9,H13)))</f>
      </c>
      <c r="N13" s="143">
        <f>IF(B13=0,"",IF(B18&gt;=65,VLOOKUP(1,Tarif!$B$14:$N$14,H13)*1.5,VLOOKUP(1,Tarif!$B$14:$N$14,H13)))</f>
      </c>
      <c r="O13" s="74">
        <f>IF(AND(B13=1,Allgemein!$AM$23=TRUE),12.5,IF(AND(B13=2,Allgemein!$AM$23=TRUE),25,0))</f>
        <v>0</v>
      </c>
      <c r="P13" s="73">
        <f>IF(Einzelpersonen!I21="",0,ROUND(Einzelpersonen!B21*I13,1))</f>
        <v>0</v>
      </c>
      <c r="Q13" s="143">
        <f>IF(Einzelpersonen!O21="",0,ROUND(Einzelpersonen!K21*J13,1))</f>
        <v>0</v>
      </c>
      <c r="R13" s="143">
        <f>IF(Einzelpersonen!S21="",0,ROUND(Einzelpersonen!Q21*K13,1))</f>
        <v>0</v>
      </c>
      <c r="S13" s="143">
        <f>IF(Einzelpersonen!W21="",0,ROUND(Einzelpersonen!U21*L13,1))</f>
        <v>0</v>
      </c>
      <c r="T13" s="143">
        <f>IF(Einzelpersonen!AB21="",0,ROUND(Einzelpersonen!Y21*M13,1))</f>
        <v>0</v>
      </c>
      <c r="U13" s="143">
        <f>IF(Einzelpersonen!AG21="",0,ROUND(Einzelpersonen!AD21*N13,1))</f>
        <v>0</v>
      </c>
      <c r="V13" s="143">
        <f>IF(SUM(P13:U13)=0,0,SUM(P13:U13))</f>
        <v>0</v>
      </c>
      <c r="W13" s="143">
        <f>IF(O13=0,0,ROUND(V13*O13/100,1))</f>
        <v>0</v>
      </c>
      <c r="X13" s="143">
        <f>V13-W13</f>
        <v>0</v>
      </c>
      <c r="Y13" s="143">
        <f>IF(Allgemein!$AL$19=TRUE,ROUND(X13*10/100,1),0)</f>
        <v>0</v>
      </c>
      <c r="Z13" s="143">
        <f>X13-Y13</f>
        <v>0</v>
      </c>
      <c r="AA13" s="143">
        <f>Z13</f>
        <v>0</v>
      </c>
      <c r="AB13" s="144">
        <f>IF(Einzelpersonen!AN13=4,150,IF(Einzelpersonen!AN13=3,210,IF(Einzelpersonen!AN13=2,330,750)))</f>
        <v>750</v>
      </c>
      <c r="AC13" s="145">
        <f>IF(Einzelpersonen!B21="",0,ROUNDDOWN(Einzelpersonen!B21/10,0))</f>
        <v>0</v>
      </c>
      <c r="AD13" s="145">
        <f>IF(Einzelpersonen!U21="",MIN(ROUNDDOWN(Einzelpersonen!B21*0.5,0),AF13),MIN(ROUNDDOWN(AF13-Einzelpersonen!U21,0),ROUNDDOWN(Einzelpersonen!B21*0.5,0)))</f>
        <v>0</v>
      </c>
      <c r="AE13" s="145">
        <f>IF(Einzelpersonen!Q21="",MIN(Einzelpersonen!B21*1.5,AF13),AF13-Einzelpersonen!Q21)</f>
        <v>0</v>
      </c>
      <c r="AF13" s="145" t="b">
        <f>IF(Einzelpersonen!AK13=TRUE,110,IF(Einzelpersonen!AL13=TRUE,55))</f>
        <v>0</v>
      </c>
      <c r="AG13" s="145" t="b">
        <f>IF(Einzelpersonen!AK13=TRUE,IF(Einzelpersonen!B21="",0,MIN(260,Einzelpersonen!F21)),IF(Einzelpersonen!AL13=TRUE,IF(Einzelpersonen!B21="",0,MIN(16,Einzelpersonen!F21))))</f>
        <v>0</v>
      </c>
      <c r="AH13" s="145">
        <f>IF(Einzelpersonen!F21="",0,MIN(ROUNDDOWN(Einzelpersonen!F21*20/100,0),25))</f>
        <v>0</v>
      </c>
      <c r="AI13" s="145">
        <f>IF(Einzelpersonen!K21="",0,Einzelpersonen!K21*10)</f>
        <v>0</v>
      </c>
      <c r="AJ13" s="145">
        <f>IF(Einzelpersonen!Q21="",0,Einzelpersonen!Q21*2)</f>
        <v>0</v>
      </c>
      <c r="AK13" s="145">
        <f>IF(Einzelpersonen!U21="",0,Einzelpersonen!U21/1.5)</f>
        <v>0</v>
      </c>
      <c r="AL13" s="145">
        <f>IF(Einzelpersonen!AD21="",0,Einzelpersonen!AD21*5)</f>
        <v>0</v>
      </c>
      <c r="AM13" s="145">
        <f>IF(Einzelpersonen!Y21="",0,Einzelpersonen!Y21)</f>
        <v>0</v>
      </c>
      <c r="AN13" s="146">
        <f>MAX(AI13:AM13)</f>
        <v>0</v>
      </c>
      <c r="AO13" s="159">
        <v>13</v>
      </c>
      <c r="AP13" s="145">
        <v>21</v>
      </c>
      <c r="AQ13" s="142">
        <v>13</v>
      </c>
    </row>
    <row r="14" spans="1:43" ht="10.5">
      <c r="A14" s="141" t="s">
        <v>85</v>
      </c>
      <c r="B14" s="142">
        <f>SUM(Einzelpersonen!AU26:AW26)</f>
        <v>0</v>
      </c>
      <c r="C14" s="158">
        <f>Einzelpersonen!AN26</f>
        <v>1</v>
      </c>
      <c r="D14" s="158">
        <f>Einzelpersonen!AP26</f>
        <v>0</v>
      </c>
      <c r="E14" s="103">
        <f>Allgemein!$U$42</f>
        <v>0</v>
      </c>
      <c r="F14" s="65">
        <f>IF(E14&lt;6,1,IF(E14&lt;11,2,3))</f>
        <v>1</v>
      </c>
      <c r="G14" s="142">
        <f>IF(OR(C14=1,C14=0),4,IF(C14=2,3,IF(C14=3,2,1)))</f>
        <v>4</v>
      </c>
      <c r="H14" s="65">
        <f>IF(B14=0,0,1+IF(F14=1,B14,IF(F14=2,B14+2,B14+4))+IF(Allgemein!$AL$23=FALSE,0,6))+Einzelpersonen!AM1</f>
        <v>0</v>
      </c>
      <c r="I14" s="300">
        <f>IF(B14=0,"",IF(B19&gt;=65,VLOOKUP(G14,Tarif!$B$5:$H$8,H14)*1.5,VLOOKUP(G14,Tarif!$B$5:$H$8,H14)))</f>
      </c>
      <c r="J14" s="143">
        <f>IF(B14=0,"",IF(B19&gt;=65,VLOOKUP(1,Tarif!$B$10:$N$10,Berechnung!H14)*1.5,VLOOKUP(1,Tarif!$B$10:$N$10,Berechnung!H14)))</f>
      </c>
      <c r="K14" s="73">
        <f>IF(OR(B14=0,D14=0),"",IF(B19&gt;=65,VLOOKUP(Berechnung!D14,Tarif!$B$11:$N$12,Berechnung!H14)*1.5,VLOOKUP(Berechnung!D14,Tarif!$B$11:$N$12,Berechnung!H14)))</f>
      </c>
      <c r="L14" s="73">
        <f>IF(B14=0,"",IF(B19&gt;=65,VLOOKUP(1,Tarif!$B$13:$N$13,H14)*1.5,VLOOKUP(1,Tarif!$B$13:$N$13,H14)))</f>
      </c>
      <c r="M14" s="73">
        <f>IF(B14=0,"",IF(B19&gt;=65,VLOOKUP(1,Tarif!$B$9:$N$9,H14)*1.5,VLOOKUP(1,Tarif!$B$9:$N$9,H14)))</f>
      </c>
      <c r="N14" s="143">
        <f>IF(B14=0,"",IF(B19&gt;=65,VLOOKUP(1,Tarif!$B$14:$N$14,H14)*1.5,VLOOKUP(1,Tarif!$B$14:$N$14,H14)))</f>
      </c>
      <c r="O14" s="74">
        <f>IF(AND(B14=1,Allgemein!$AM$23=TRUE),12.5,IF(AND(B14=2,Allgemein!$AM$23=TRUE),25,0))</f>
        <v>0</v>
      </c>
      <c r="P14" s="73">
        <f>IF(Einzelpersonen!I33="",0,ROUND(Einzelpersonen!B33*I14,1))</f>
        <v>0</v>
      </c>
      <c r="Q14" s="143">
        <f>IF(Einzelpersonen!O33="",0,ROUND(Einzelpersonen!K33*J14,1))</f>
        <v>0</v>
      </c>
      <c r="R14" s="143">
        <f>IF(Einzelpersonen!S33="",0,ROUND(Einzelpersonen!Q33*K14,1))</f>
        <v>0</v>
      </c>
      <c r="S14" s="143">
        <f>IF(Einzelpersonen!W33="",0,ROUND(Einzelpersonen!U33*L14,1))</f>
        <v>0</v>
      </c>
      <c r="T14" s="143">
        <f>IF(Einzelpersonen!AB33="",0,ROUND(Einzelpersonen!Y33*M14,1))</f>
        <v>0</v>
      </c>
      <c r="U14" s="143">
        <f>IF(Einzelpersonen!AG33="",0,ROUND(Einzelpersonen!AD33*N14,1))</f>
        <v>0</v>
      </c>
      <c r="V14" s="143">
        <f>IF(SUM(P14:U14)=0,0,SUM(P14:U14))</f>
        <v>0</v>
      </c>
      <c r="W14" s="143">
        <f>IF(O14=0,0,ROUND(V14*O14/100,1))</f>
        <v>0</v>
      </c>
      <c r="X14" s="143">
        <f>V14-W14</f>
        <v>0</v>
      </c>
      <c r="Y14" s="143">
        <f>IF(Allgemein!$AL$19=TRUE,ROUND(X14*10/100,1),0)</f>
        <v>0</v>
      </c>
      <c r="Z14" s="143">
        <f>X14-Y14</f>
        <v>0</v>
      </c>
      <c r="AA14" s="143">
        <f>Z14</f>
        <v>0</v>
      </c>
      <c r="AB14" s="144">
        <f>IF(Einzelpersonen!AN26=4,150,IF(Einzelpersonen!AN26=3,210,IF(Einzelpersonen!AN26=2,330,750)))</f>
        <v>750</v>
      </c>
      <c r="AC14" s="145">
        <f>IF(Einzelpersonen!B33="",0,ROUNDDOWN(Einzelpersonen!B33/10,0))</f>
        <v>0</v>
      </c>
      <c r="AD14" s="145">
        <f>IF(Einzelpersonen!U33="",MIN(ROUNDDOWN(Einzelpersonen!B33*0.5,0),AF14),MIN(ROUNDDOWN(AF14-Einzelpersonen!U33,0),ROUNDDOWN(Einzelpersonen!B33*0.5,0)))</f>
        <v>0</v>
      </c>
      <c r="AE14" s="145">
        <f>IF(Einzelpersonen!Q33="",MIN(Einzelpersonen!B33*1.5,AF14),AF14-Einzelpersonen!Q33)</f>
        <v>0</v>
      </c>
      <c r="AF14" s="145" t="b">
        <f>IF(Einzelpersonen!AK26=TRUE,110,IF(Einzelpersonen!AL26=TRUE,55))</f>
        <v>0</v>
      </c>
      <c r="AG14" s="145" t="b">
        <f>IF(Einzelpersonen!AK26=TRUE,IF(Einzelpersonen!B33="",0,MIN(260,Einzelpersonen!F33)),IF(Einzelpersonen!AL26=TRUE,IF(Einzelpersonen!B33="",0,MIN(16,Einzelpersonen!F33))))</f>
        <v>0</v>
      </c>
      <c r="AH14" s="145">
        <f>IF(Einzelpersonen!F33="",0,MIN(ROUNDDOWN(Einzelpersonen!F33*20/100,0),25))</f>
        <v>0</v>
      </c>
      <c r="AI14" s="145">
        <f>IF(Einzelpersonen!K33="",0,Einzelpersonen!K33*10)</f>
        <v>0</v>
      </c>
      <c r="AJ14" s="145">
        <f>IF(Einzelpersonen!Q33="",0,Einzelpersonen!Q33*2)</f>
        <v>0</v>
      </c>
      <c r="AK14" s="145">
        <f>IF(Einzelpersonen!U33="",0,Einzelpersonen!U33/1.5)</f>
        <v>0</v>
      </c>
      <c r="AL14" s="145">
        <f>IF(Einzelpersonen!AD33="",0,Einzelpersonen!AD33*5)</f>
        <v>0</v>
      </c>
      <c r="AM14" s="145">
        <f>IF(Einzelpersonen!Y33="",0,Einzelpersonen!Y33)</f>
        <v>0</v>
      </c>
      <c r="AN14" s="146">
        <f>MAX(AI14:AM14)</f>
        <v>0</v>
      </c>
      <c r="AO14" s="159">
        <v>14</v>
      </c>
      <c r="AP14" s="145">
        <v>33</v>
      </c>
      <c r="AQ14" s="142">
        <v>26</v>
      </c>
    </row>
    <row r="15" spans="1:43" ht="10.5">
      <c r="A15" s="141" t="s">
        <v>86</v>
      </c>
      <c r="B15" s="142">
        <f>SUM(Einzelpersonen!AU38:AW38)</f>
        <v>0</v>
      </c>
      <c r="C15" s="158">
        <f>Einzelpersonen!AN38</f>
        <v>1</v>
      </c>
      <c r="D15" s="158">
        <f>Einzelpersonen!AP38</f>
        <v>0</v>
      </c>
      <c r="E15" s="103">
        <f>Allgemein!$U$42</f>
        <v>0</v>
      </c>
      <c r="F15" s="65">
        <f>IF(E15&lt;6,1,IF(E15&lt;11,2,3))</f>
        <v>1</v>
      </c>
      <c r="G15" s="142">
        <f>IF(OR(C15=1,C15=0),4,IF(C15=2,3,IF(C15=3,2,1)))</f>
        <v>4</v>
      </c>
      <c r="H15" s="65">
        <f>IF(B15=0,0,1+IF(F15=1,B15,IF(F15=2,B15+2,B15+4))+IF(Allgemein!$AL$23=FALSE,0,6))+Einzelpersonen!AM1</f>
        <v>0</v>
      </c>
      <c r="I15" s="300">
        <f>IF(B15=0,"",IF(B20&gt;=65,VLOOKUP(G15,Tarif!$B$5:$H$8,H15)*1.5,VLOOKUP(G15,Tarif!$B$5:$H$8,H15)))</f>
      </c>
      <c r="J15" s="143">
        <f>IF(B15=0,"",IF(B20&gt;=65,VLOOKUP(1,Tarif!$B$10:$N$10,Berechnung!H15)*1.5,VLOOKUP(1,Tarif!$B$10:$N$10,Berechnung!H15)))</f>
      </c>
      <c r="K15" s="73">
        <f>IF(OR(B15=0,D15=0),"",IF(B20&gt;=65,VLOOKUP(Berechnung!D15,Tarif!$B$11:$N$12,Berechnung!H15)*1.5,VLOOKUP(Berechnung!D15,Tarif!$B$11:$N$12,Berechnung!H15)))</f>
      </c>
      <c r="L15" s="73">
        <f>IF(B15=0,"",IF(B20&gt;=65,VLOOKUP(1,Tarif!$B$13:$N$13,H15)*1.5,VLOOKUP(1,Tarif!$B$13:$N$13,H15)))</f>
      </c>
      <c r="M15" s="73">
        <f>IF(B15=0,"",IF(B20&gt;=65,VLOOKUP(1,Tarif!$B$9:$N$9,H15)*1.5,VLOOKUP(1,Tarif!$B$9:$N$9,H15)))</f>
      </c>
      <c r="N15" s="143">
        <f>IF(B15=0,"",IF(B20&gt;=65,VLOOKUP(1,Tarif!$B$14:$N$14,H15)*1.5,VLOOKUP(1,Tarif!$B$14:$N$14,H15)))</f>
      </c>
      <c r="O15" s="74">
        <f>IF(AND(B15=1,Allgemein!$AM$23=TRUE),12.5,IF(AND(B15=2,Allgemein!$AM$23=TRUE),25,0))</f>
        <v>0</v>
      </c>
      <c r="P15" s="73">
        <f>IF(Einzelpersonen!I45="",0,ROUND(Einzelpersonen!B45*I15,1))</f>
        <v>0</v>
      </c>
      <c r="Q15" s="143">
        <f>IF(Einzelpersonen!O45="",0,ROUND(Einzelpersonen!K45*J15,1))</f>
        <v>0</v>
      </c>
      <c r="R15" s="143">
        <f>IF(Einzelpersonen!S45="",0,ROUND(Einzelpersonen!Q45*K15,1))</f>
        <v>0</v>
      </c>
      <c r="S15" s="143">
        <f>IF(Einzelpersonen!W45="",0,ROUND(Einzelpersonen!U45*L15,1))</f>
        <v>0</v>
      </c>
      <c r="T15" s="143">
        <f>IF(Einzelpersonen!AB45="",0,ROUND(Einzelpersonen!Y45*M15,1))</f>
        <v>0</v>
      </c>
      <c r="U15" s="143">
        <f>IF(Einzelpersonen!AG45="",0,ROUND(Einzelpersonen!AD45*N15,1))</f>
        <v>0</v>
      </c>
      <c r="V15" s="143">
        <f>IF(SUM(P15:U15)=0,0,SUM(P15:U15))</f>
        <v>0</v>
      </c>
      <c r="W15" s="143">
        <f>IF(O15=0,0,ROUND(V15*O15/100,1))</f>
        <v>0</v>
      </c>
      <c r="X15" s="143">
        <f>V15-W15</f>
        <v>0</v>
      </c>
      <c r="Y15" s="143">
        <f>IF(Allgemein!$AL$19=TRUE,ROUND(X15*10/100,1),0)</f>
        <v>0</v>
      </c>
      <c r="Z15" s="143">
        <f>X15-Y15</f>
        <v>0</v>
      </c>
      <c r="AA15" s="143">
        <f>Z15</f>
        <v>0</v>
      </c>
      <c r="AB15" s="144">
        <f>IF(Einzelpersonen!AN38=4,150,IF(Einzelpersonen!AN38=3,210,IF(Einzelpersonen!AN38=2,330,750)))</f>
        <v>750</v>
      </c>
      <c r="AC15" s="145">
        <f>IF(Einzelpersonen!B45="",0,ROUNDDOWN(Einzelpersonen!B45/10,0))</f>
        <v>0</v>
      </c>
      <c r="AD15" s="145">
        <f>IF(Einzelpersonen!U45="",MIN(ROUNDDOWN(Einzelpersonen!B45*0.5,0),AF15),MIN(ROUNDDOWN(AF15-Einzelpersonen!U45,0),ROUNDDOWN(Einzelpersonen!B45*0.5,0)))</f>
        <v>0</v>
      </c>
      <c r="AE15" s="145">
        <f>IF(Einzelpersonen!Q45="",MIN(Einzelpersonen!B45*1.5,AF15),AF15-Einzelpersonen!Q45)</f>
        <v>0</v>
      </c>
      <c r="AF15" s="145" t="b">
        <f>IF(Einzelpersonen!AK38=TRUE,110,IF(Einzelpersonen!AL38=TRUE,55))</f>
        <v>0</v>
      </c>
      <c r="AG15" s="145" t="b">
        <f>IF(Einzelpersonen!AK38=TRUE,IF(Einzelpersonen!B45="",0,MIN(260,Einzelpersonen!F45)),IF(Einzelpersonen!AL38=TRUE,IF(Einzelpersonen!B45="",0,MIN(16,Einzelpersonen!F45))))</f>
        <v>0</v>
      </c>
      <c r="AH15" s="145">
        <f>IF(Einzelpersonen!F45="",0,MIN(ROUNDDOWN(Einzelpersonen!F45*20/100,0),25))</f>
        <v>0</v>
      </c>
      <c r="AI15" s="145">
        <f>IF(Einzelpersonen!K45="",0,Einzelpersonen!K45*10)</f>
        <v>0</v>
      </c>
      <c r="AJ15" s="145">
        <f>IF(Einzelpersonen!Q45="",0,Einzelpersonen!Q45*2)</f>
        <v>0</v>
      </c>
      <c r="AK15" s="145">
        <f>IF(Einzelpersonen!U45="",0,Einzelpersonen!U45/1.5)</f>
        <v>0</v>
      </c>
      <c r="AL15" s="145">
        <f>IF(Einzelpersonen!AD45="",0,Einzelpersonen!AD45*5)</f>
        <v>0</v>
      </c>
      <c r="AM15" s="145">
        <f>IF(Einzelpersonen!Y45="",0,Einzelpersonen!Y45)</f>
        <v>0</v>
      </c>
      <c r="AN15" s="146">
        <f>MAX(AI15:AM15)</f>
        <v>0</v>
      </c>
      <c r="AO15" s="159">
        <v>15</v>
      </c>
      <c r="AP15" s="145">
        <v>45</v>
      </c>
      <c r="AQ15" s="142">
        <v>38</v>
      </c>
    </row>
    <row r="16" spans="1:43" ht="10.5">
      <c r="A16" s="141" t="s">
        <v>87</v>
      </c>
      <c r="B16" s="142">
        <f>SUM(Einzelpersonen!AU49:AW49)</f>
        <v>0</v>
      </c>
      <c r="C16" s="158">
        <f>Einzelpersonen!AN48</f>
        <v>1</v>
      </c>
      <c r="D16" s="158">
        <f>Einzelpersonen!AP48</f>
        <v>0</v>
      </c>
      <c r="E16" s="103">
        <f>Allgemein!$U$42</f>
        <v>0</v>
      </c>
      <c r="F16" s="65">
        <f>IF(E16&lt;6,1,IF(E16&lt;11,2,3))</f>
        <v>1</v>
      </c>
      <c r="G16" s="142">
        <f>IF(OR(C16=1,C16=0),4,IF(C16=2,3,IF(C16=3,2,1)))</f>
        <v>4</v>
      </c>
      <c r="H16" s="65">
        <f>IF(B16=0,0,1+IF(F16=1,B16,IF(F16=2,B16+2,B16+4))+IF(Allgemein!$AL$23=FALSE,0,6))+Einzelpersonen!AM1</f>
        <v>0</v>
      </c>
      <c r="I16" s="300">
        <f>IF(B16=0,"",IF(B21&gt;=65,VLOOKUP(G16,Tarif!$B$5:$H$8,H16)*1.5,VLOOKUP(G16,Tarif!$B$5:$H$8,H16)))</f>
      </c>
      <c r="J16" s="143">
        <f>IF(B16=0,"",IF(B21&gt;=65,VLOOKUP(1,Tarif!$B$10:$N$10,Berechnung!H16)*1.5,VLOOKUP(1,Tarif!$B$10:$N$10,Berechnung!H16)))</f>
      </c>
      <c r="K16" s="73">
        <f>IF(OR(B16=0,D16=0),"",IF(B21&gt;=65,VLOOKUP(Berechnung!D16,Tarif!$B$11:$N$12,Berechnung!H16)*1.5,VLOOKUP(Berechnung!D16,Tarif!$B$11:$N$12,Berechnung!H16)))</f>
      </c>
      <c r="L16" s="73">
        <f>IF(B16=0,"",IF(B21&gt;=65,VLOOKUP(1,Tarif!$B$13:$N$13,H16)*1.5,VLOOKUP(1,Tarif!$B$13:$N$13,H16)))</f>
      </c>
      <c r="M16" s="73">
        <f>IF(B16=0,"",IF(B21&gt;=65,VLOOKUP(1,Tarif!$B$9:$N$9,H16)*1.5,VLOOKUP(1,Tarif!$B$9:$N$9,H16)))</f>
      </c>
      <c r="N16" s="143">
        <f>IF(B16=0,"",IF(B21&gt;=65,VLOOKUP(1,Tarif!$B$14:$N$14,H16)*1.5,VLOOKUP(1,Tarif!$B$14:$N$14,H16)))</f>
      </c>
      <c r="O16" s="74">
        <f>IF(AND(B16=1,Allgemein!$AM$23=TRUE),12.5,IF(AND(B16=2,Allgemein!$AM$23=TRUE),25,0))</f>
        <v>0</v>
      </c>
      <c r="P16" s="73">
        <f>IF(Einzelpersonen!I56="",0,ROUND(Einzelpersonen!B56*I16,1))</f>
        <v>0</v>
      </c>
      <c r="Q16" s="143">
        <f>IF(Einzelpersonen!O56="",0,ROUND(Einzelpersonen!K56*J16,1))</f>
        <v>0</v>
      </c>
      <c r="R16" s="143">
        <f>IF(Einzelpersonen!S56="",0,ROUND(Einzelpersonen!Q56*K16,1))</f>
        <v>0</v>
      </c>
      <c r="S16" s="143">
        <f>IF(Einzelpersonen!W56="",0,ROUND(Einzelpersonen!U56*L16,1))</f>
        <v>0</v>
      </c>
      <c r="T16" s="143">
        <f>IF(Einzelpersonen!AB56="",0,ROUND(Einzelpersonen!Y56*M16,1))</f>
        <v>0</v>
      </c>
      <c r="U16" s="143">
        <f>IF(Einzelpersonen!AG56="",0,ROUND(Einzelpersonen!AD56*N16,1))</f>
        <v>0</v>
      </c>
      <c r="V16" s="143">
        <f>IF(SUM(P16:U16)=0,0,SUM(P16:U16))</f>
        <v>0</v>
      </c>
      <c r="W16" s="143">
        <f>IF(O16=0,0,ROUND(V16*O16/100,1))</f>
        <v>0</v>
      </c>
      <c r="X16" s="143">
        <f>V16-W16</f>
        <v>0</v>
      </c>
      <c r="Y16" s="143">
        <f>IF(Allgemein!$AL$19=TRUE,ROUND(X16*10/100,1),0)</f>
        <v>0</v>
      </c>
      <c r="Z16" s="143">
        <f>X16-Y16</f>
        <v>0</v>
      </c>
      <c r="AA16" s="143">
        <f>Z16</f>
        <v>0</v>
      </c>
      <c r="AB16" s="144">
        <f>IF(Einzelpersonen!AN48=4,150,IF(Einzelpersonen!AN48=3,210,IF(Einzelpersonen!AN48=2,330,750)))</f>
        <v>750</v>
      </c>
      <c r="AC16" s="145">
        <f>IF(Einzelpersonen!B56="",0,ROUNDDOWN(Einzelpersonen!B56/10,0))</f>
        <v>0</v>
      </c>
      <c r="AD16" s="145">
        <f>IF(Einzelpersonen!U56="",MIN(ROUNDDOWN(Einzelpersonen!B56*0.5,0),AF16),MIN(ROUNDDOWN(AF16-Einzelpersonen!U56,0),ROUNDDOWN(Einzelpersonen!B56*0.5,0)))</f>
        <v>0</v>
      </c>
      <c r="AE16" s="145">
        <f>IF(Einzelpersonen!Q56="",MIN(Einzelpersonen!B56*1.5,AF16),AF16-Einzelpersonen!Q56)</f>
        <v>0</v>
      </c>
      <c r="AF16" s="145" t="b">
        <f>IF(Einzelpersonen!AK48=TRUE,110,IF(Einzelpersonen!AL48=TRUE,55))</f>
        <v>0</v>
      </c>
      <c r="AG16" s="145" t="b">
        <f>IF(Einzelpersonen!AK48=TRUE,IF(Einzelpersonen!B56="",0,MIN(260,Einzelpersonen!F56)),IF(Einzelpersonen!AL48=TRUE,IF(Einzelpersonen!B56="",0,MIN(16,Einzelpersonen!F56))))</f>
        <v>0</v>
      </c>
      <c r="AH16" s="145">
        <f>IF(Einzelpersonen!F56="",0,MIN(ROUNDDOWN(Einzelpersonen!F56*20/100,0),25))</f>
        <v>0</v>
      </c>
      <c r="AI16" s="145">
        <f>IF(Einzelpersonen!K56="",0,Einzelpersonen!K56*10)</f>
        <v>0</v>
      </c>
      <c r="AJ16" s="145">
        <f>IF(Einzelpersonen!Q56="",0,Einzelpersonen!Q56*2)</f>
        <v>0</v>
      </c>
      <c r="AK16" s="145">
        <f>IF(Einzelpersonen!U56="",0,Einzelpersonen!U57/1.5)</f>
        <v>0</v>
      </c>
      <c r="AL16" s="145">
        <f>IF(Einzelpersonen!AD56="",0,Einzelpersonen!AD56*5)</f>
        <v>0</v>
      </c>
      <c r="AM16" s="145">
        <f>IF(Einzelpersonen!Y56="",0,Einzelpersonen!Y56)</f>
        <v>0</v>
      </c>
      <c r="AN16" s="146">
        <f>MAX(AI16:AM16)</f>
        <v>0</v>
      </c>
      <c r="AO16" s="159">
        <v>16</v>
      </c>
      <c r="AP16" s="145">
        <v>57</v>
      </c>
      <c r="AQ16" s="142">
        <v>49</v>
      </c>
    </row>
    <row r="17" spans="1:43" ht="11.25">
      <c r="A17" s="141" t="s">
        <v>136</v>
      </c>
      <c r="B17" s="299">
        <f>Alter(Einzelpersonen!M5,Allgemein!L17)</f>
        <v>0</v>
      </c>
      <c r="C17" s="158" t="s">
        <v>135</v>
      </c>
      <c r="D17" s="158"/>
      <c r="E17" s="103"/>
      <c r="F17" s="65"/>
      <c r="G17" s="142"/>
      <c r="H17" s="65"/>
      <c r="I17" s="143"/>
      <c r="J17" s="143"/>
      <c r="K17" s="73"/>
      <c r="L17" s="73"/>
      <c r="M17" s="73"/>
      <c r="N17" s="143"/>
      <c r="O17" s="74"/>
      <c r="P17" s="73"/>
      <c r="Q17" s="143"/>
      <c r="R17" s="143"/>
      <c r="S17" s="143"/>
      <c r="T17" s="143"/>
      <c r="U17" s="143"/>
      <c r="V17" s="143"/>
      <c r="W17" s="143"/>
      <c r="X17" s="143"/>
      <c r="Y17" s="143"/>
      <c r="Z17" s="143"/>
      <c r="AA17" s="143"/>
      <c r="AB17" s="144"/>
      <c r="AC17" s="145"/>
      <c r="AD17" s="145"/>
      <c r="AE17" s="145"/>
      <c r="AF17" s="145"/>
      <c r="AG17" s="145"/>
      <c r="AH17" s="145"/>
      <c r="AI17" s="145"/>
      <c r="AJ17" s="145"/>
      <c r="AK17" s="145"/>
      <c r="AL17" s="145"/>
      <c r="AM17" s="145"/>
      <c r="AN17" s="146"/>
      <c r="AO17" s="159"/>
      <c r="AP17" s="145"/>
      <c r="AQ17" s="142"/>
    </row>
    <row r="18" spans="1:43" ht="11.25">
      <c r="A18" s="141" t="s">
        <v>137</v>
      </c>
      <c r="B18" s="299">
        <f>Alter(Einzelpersonen!M16,Allgemein!L17)</f>
        <v>0</v>
      </c>
      <c r="C18" s="158" t="s">
        <v>135</v>
      </c>
      <c r="D18" s="158"/>
      <c r="E18" s="103"/>
      <c r="F18" s="65"/>
      <c r="G18" s="142"/>
      <c r="H18" s="65"/>
      <c r="I18" s="143"/>
      <c r="J18" s="143"/>
      <c r="K18" s="73"/>
      <c r="L18" s="73"/>
      <c r="M18" s="73"/>
      <c r="N18" s="143"/>
      <c r="O18" s="74"/>
      <c r="P18" s="73"/>
      <c r="Q18" s="143"/>
      <c r="R18" s="143"/>
      <c r="S18" s="143"/>
      <c r="T18" s="143"/>
      <c r="U18" s="143"/>
      <c r="V18" s="143"/>
      <c r="W18" s="143"/>
      <c r="X18" s="143"/>
      <c r="Y18" s="143"/>
      <c r="Z18" s="143"/>
      <c r="AA18" s="143"/>
      <c r="AB18" s="144"/>
      <c r="AC18" s="145"/>
      <c r="AD18" s="145"/>
      <c r="AE18" s="145"/>
      <c r="AF18" s="145"/>
      <c r="AG18" s="145"/>
      <c r="AH18" s="145"/>
      <c r="AI18" s="145"/>
      <c r="AJ18" s="145"/>
      <c r="AK18" s="145"/>
      <c r="AL18" s="145"/>
      <c r="AM18" s="145"/>
      <c r="AN18" s="146"/>
      <c r="AO18" s="159"/>
      <c r="AP18" s="145"/>
      <c r="AQ18" s="142"/>
    </row>
    <row r="19" spans="1:43" ht="11.25">
      <c r="A19" s="141" t="s">
        <v>138</v>
      </c>
      <c r="B19" s="299">
        <f>Alter(Einzelpersonen!M28,Allgemein!L17)</f>
        <v>0</v>
      </c>
      <c r="C19" s="158" t="s">
        <v>135</v>
      </c>
      <c r="D19" s="158"/>
      <c r="E19" s="103"/>
      <c r="F19" s="65"/>
      <c r="G19" s="142"/>
      <c r="H19" s="65"/>
      <c r="I19" s="143"/>
      <c r="J19" s="143"/>
      <c r="K19" s="73"/>
      <c r="L19" s="73"/>
      <c r="M19" s="73"/>
      <c r="N19" s="143"/>
      <c r="O19" s="74"/>
      <c r="P19" s="73"/>
      <c r="Q19" s="143"/>
      <c r="R19" s="143"/>
      <c r="S19" s="143"/>
      <c r="T19" s="143"/>
      <c r="U19" s="143"/>
      <c r="V19" s="143"/>
      <c r="W19" s="143"/>
      <c r="X19" s="143"/>
      <c r="Y19" s="143"/>
      <c r="Z19" s="143"/>
      <c r="AA19" s="143"/>
      <c r="AB19" s="144"/>
      <c r="AC19" s="145"/>
      <c r="AD19" s="145"/>
      <c r="AE19" s="145"/>
      <c r="AF19" s="145"/>
      <c r="AG19" s="145"/>
      <c r="AH19" s="145"/>
      <c r="AI19" s="145"/>
      <c r="AJ19" s="145"/>
      <c r="AK19" s="145"/>
      <c r="AL19" s="145"/>
      <c r="AM19" s="145"/>
      <c r="AN19" s="146"/>
      <c r="AO19" s="159"/>
      <c r="AP19" s="145"/>
      <c r="AQ19" s="142"/>
    </row>
    <row r="20" spans="1:43" ht="11.25">
      <c r="A20" s="141" t="s">
        <v>139</v>
      </c>
      <c r="B20" s="299">
        <f>Alter(Einzelpersonen!M40,Allgemein!L17)</f>
        <v>0</v>
      </c>
      <c r="C20" s="158" t="s">
        <v>135</v>
      </c>
      <c r="D20" s="158"/>
      <c r="E20" s="103"/>
      <c r="F20" s="65"/>
      <c r="G20" s="142"/>
      <c r="H20" s="65"/>
      <c r="I20" s="143"/>
      <c r="J20" s="143"/>
      <c r="K20" s="73"/>
      <c r="L20" s="73"/>
      <c r="M20" s="73"/>
      <c r="N20" s="143"/>
      <c r="O20" s="74"/>
      <c r="P20" s="73"/>
      <c r="Q20" s="143"/>
      <c r="R20" s="143"/>
      <c r="S20" s="143"/>
      <c r="T20" s="143"/>
      <c r="U20" s="143"/>
      <c r="V20" s="143"/>
      <c r="W20" s="143"/>
      <c r="X20" s="143"/>
      <c r="Y20" s="143"/>
      <c r="Z20" s="143"/>
      <c r="AA20" s="143"/>
      <c r="AB20" s="144"/>
      <c r="AC20" s="145"/>
      <c r="AD20" s="145"/>
      <c r="AE20" s="145"/>
      <c r="AF20" s="145"/>
      <c r="AG20" s="145"/>
      <c r="AH20" s="145"/>
      <c r="AI20" s="145"/>
      <c r="AJ20" s="145"/>
      <c r="AK20" s="145"/>
      <c r="AL20" s="145"/>
      <c r="AM20" s="145"/>
      <c r="AN20" s="146"/>
      <c r="AO20" s="159"/>
      <c r="AP20" s="145"/>
      <c r="AQ20" s="142"/>
    </row>
    <row r="21" spans="1:43" ht="11.25">
      <c r="A21" s="141" t="s">
        <v>140</v>
      </c>
      <c r="B21" s="299">
        <f>Alter(Einzelpersonen!M51,Allgemein!L17)</f>
        <v>0</v>
      </c>
      <c r="C21" s="158" t="s">
        <v>135</v>
      </c>
      <c r="D21" s="158"/>
      <c r="E21" s="103"/>
      <c r="F21" s="65"/>
      <c r="G21" s="142"/>
      <c r="H21" s="65"/>
      <c r="I21" s="143"/>
      <c r="J21" s="143"/>
      <c r="K21" s="73"/>
      <c r="L21" s="73"/>
      <c r="M21" s="73"/>
      <c r="N21" s="143"/>
      <c r="O21" s="74"/>
      <c r="P21" s="73"/>
      <c r="Q21" s="143"/>
      <c r="R21" s="143"/>
      <c r="S21" s="143"/>
      <c r="T21" s="143"/>
      <c r="U21" s="143"/>
      <c r="V21" s="143"/>
      <c r="W21" s="143"/>
      <c r="X21" s="143"/>
      <c r="Y21" s="143"/>
      <c r="Z21" s="143"/>
      <c r="AA21" s="143"/>
      <c r="AB21" s="144"/>
      <c r="AC21" s="145"/>
      <c r="AD21" s="145"/>
      <c r="AE21" s="145"/>
      <c r="AF21" s="145"/>
      <c r="AG21" s="145"/>
      <c r="AH21" s="145"/>
      <c r="AI21" s="145"/>
      <c r="AJ21" s="145"/>
      <c r="AK21" s="145"/>
      <c r="AL21" s="145"/>
      <c r="AM21" s="145"/>
      <c r="AN21" s="146"/>
      <c r="AO21" s="159"/>
      <c r="AP21" s="145"/>
      <c r="AQ21" s="142"/>
    </row>
    <row r="22" spans="1:43" ht="10.5">
      <c r="A22" s="141"/>
      <c r="B22" s="142"/>
      <c r="C22" s="158"/>
      <c r="D22" s="158"/>
      <c r="E22" s="103"/>
      <c r="F22" s="65"/>
      <c r="G22" s="142"/>
      <c r="H22" s="65"/>
      <c r="I22" s="143"/>
      <c r="J22" s="143"/>
      <c r="K22" s="73"/>
      <c r="L22" s="73"/>
      <c r="M22" s="73"/>
      <c r="N22" s="143"/>
      <c r="O22" s="74"/>
      <c r="P22" s="73"/>
      <c r="Q22" s="143"/>
      <c r="R22" s="143"/>
      <c r="S22" s="143"/>
      <c r="T22" s="143"/>
      <c r="U22" s="143"/>
      <c r="V22" s="143"/>
      <c r="W22" s="143"/>
      <c r="X22" s="143"/>
      <c r="Y22" s="143"/>
      <c r="Z22" s="143"/>
      <c r="AA22" s="143"/>
      <c r="AB22" s="144"/>
      <c r="AC22" s="145"/>
      <c r="AD22" s="145"/>
      <c r="AE22" s="145"/>
      <c r="AF22" s="145"/>
      <c r="AG22" s="145"/>
      <c r="AH22" s="145"/>
      <c r="AI22" s="145"/>
      <c r="AJ22" s="145"/>
      <c r="AK22" s="145"/>
      <c r="AL22" s="145"/>
      <c r="AM22" s="145"/>
      <c r="AN22" s="146"/>
      <c r="AO22" s="159"/>
      <c r="AP22" s="145"/>
      <c r="AQ22" s="142"/>
    </row>
    <row r="23" spans="1:43" ht="10.5">
      <c r="A23" s="141"/>
      <c r="B23" s="142"/>
      <c r="C23" s="158"/>
      <c r="D23" s="158"/>
      <c r="E23" s="103"/>
      <c r="F23" s="65"/>
      <c r="G23" s="142"/>
      <c r="H23" s="65"/>
      <c r="I23" s="143"/>
      <c r="J23" s="143"/>
      <c r="K23" s="73"/>
      <c r="L23" s="73"/>
      <c r="M23" s="73"/>
      <c r="N23" s="143"/>
      <c r="O23" s="74"/>
      <c r="P23" s="73"/>
      <c r="Q23" s="143"/>
      <c r="R23" s="143"/>
      <c r="S23" s="143"/>
      <c r="T23" s="143"/>
      <c r="U23" s="143"/>
      <c r="V23" s="143"/>
      <c r="W23" s="143"/>
      <c r="X23" s="143"/>
      <c r="Y23" s="143"/>
      <c r="Z23" s="143"/>
      <c r="AA23" s="143"/>
      <c r="AB23" s="144"/>
      <c r="AC23" s="145"/>
      <c r="AD23" s="145"/>
      <c r="AE23" s="145"/>
      <c r="AF23" s="145"/>
      <c r="AG23" s="145"/>
      <c r="AH23" s="145"/>
      <c r="AI23" s="145"/>
      <c r="AJ23" s="145"/>
      <c r="AK23" s="145"/>
      <c r="AL23" s="145"/>
      <c r="AM23" s="145"/>
      <c r="AN23" s="146"/>
      <c r="AO23" s="159"/>
      <c r="AP23" s="145"/>
      <c r="AQ23" s="142"/>
    </row>
    <row r="24" spans="1:43" ht="10.5">
      <c r="A24" s="141"/>
      <c r="B24" s="142"/>
      <c r="C24" s="158"/>
      <c r="D24" s="158"/>
      <c r="E24" s="103"/>
      <c r="F24" s="65"/>
      <c r="G24" s="142"/>
      <c r="H24" s="65"/>
      <c r="I24" s="143"/>
      <c r="J24" s="143"/>
      <c r="K24" s="73"/>
      <c r="L24" s="73"/>
      <c r="M24" s="73"/>
      <c r="N24" s="143"/>
      <c r="O24" s="74"/>
      <c r="P24" s="73"/>
      <c r="Q24" s="143"/>
      <c r="R24" s="143"/>
      <c r="S24" s="143"/>
      <c r="T24" s="143"/>
      <c r="U24" s="143"/>
      <c r="V24" s="143"/>
      <c r="W24" s="143"/>
      <c r="X24" s="143"/>
      <c r="Y24" s="143"/>
      <c r="Z24" s="143"/>
      <c r="AA24" s="143"/>
      <c r="AB24" s="144"/>
      <c r="AC24" s="145"/>
      <c r="AD24" s="145"/>
      <c r="AE24" s="145"/>
      <c r="AF24" s="145"/>
      <c r="AG24" s="145"/>
      <c r="AH24" s="145"/>
      <c r="AI24" s="145"/>
      <c r="AJ24" s="145"/>
      <c r="AK24" s="145"/>
      <c r="AL24" s="145"/>
      <c r="AM24" s="145"/>
      <c r="AN24" s="146"/>
      <c r="AO24" s="159"/>
      <c r="AP24" s="145"/>
      <c r="AQ24" s="142"/>
    </row>
    <row r="25" spans="1:43" ht="10.5">
      <c r="A25" s="141"/>
      <c r="B25" s="142"/>
      <c r="C25" s="158"/>
      <c r="D25" s="158"/>
      <c r="E25" s="103"/>
      <c r="F25" s="65"/>
      <c r="G25" s="142"/>
      <c r="H25" s="65"/>
      <c r="I25" s="143"/>
      <c r="J25" s="143"/>
      <c r="K25" s="73"/>
      <c r="L25" s="73"/>
      <c r="M25" s="73"/>
      <c r="N25" s="143"/>
      <c r="O25" s="74"/>
      <c r="P25" s="73"/>
      <c r="Q25" s="143"/>
      <c r="R25" s="143"/>
      <c r="S25" s="143"/>
      <c r="T25" s="143"/>
      <c r="U25" s="143"/>
      <c r="V25" s="143"/>
      <c r="W25" s="143"/>
      <c r="X25" s="143"/>
      <c r="Y25" s="143"/>
      <c r="Z25" s="143"/>
      <c r="AA25" s="143"/>
      <c r="AB25" s="144"/>
      <c r="AC25" s="145"/>
      <c r="AD25" s="145"/>
      <c r="AE25" s="145"/>
      <c r="AF25" s="145"/>
      <c r="AG25" s="145"/>
      <c r="AH25" s="145"/>
      <c r="AI25" s="145"/>
      <c r="AJ25" s="145"/>
      <c r="AK25" s="145"/>
      <c r="AL25" s="145"/>
      <c r="AM25" s="145"/>
      <c r="AN25" s="146"/>
      <c r="AO25" s="159"/>
      <c r="AP25" s="145"/>
      <c r="AQ25" s="142"/>
    </row>
    <row r="26" spans="1:43" ht="10.5">
      <c r="A26" s="141"/>
      <c r="B26" s="142"/>
      <c r="C26" s="158"/>
      <c r="D26" s="158"/>
      <c r="E26" s="103"/>
      <c r="F26" s="65"/>
      <c r="G26" s="142"/>
      <c r="H26" s="65"/>
      <c r="I26" s="143"/>
      <c r="J26" s="143"/>
      <c r="K26" s="73"/>
      <c r="L26" s="73"/>
      <c r="M26" s="73"/>
      <c r="N26" s="143"/>
      <c r="O26" s="74"/>
      <c r="P26" s="73"/>
      <c r="Q26" s="143"/>
      <c r="R26" s="143"/>
      <c r="S26" s="143"/>
      <c r="T26" s="143"/>
      <c r="U26" s="143"/>
      <c r="V26" s="143"/>
      <c r="W26" s="143"/>
      <c r="X26" s="143"/>
      <c r="Y26" s="143"/>
      <c r="Z26" s="143"/>
      <c r="AA26" s="143"/>
      <c r="AB26" s="144"/>
      <c r="AC26" s="145"/>
      <c r="AD26" s="145"/>
      <c r="AE26" s="145"/>
      <c r="AF26" s="145"/>
      <c r="AG26" s="145"/>
      <c r="AH26" s="145"/>
      <c r="AI26" s="145"/>
      <c r="AJ26" s="145"/>
      <c r="AK26" s="145"/>
      <c r="AL26" s="145"/>
      <c r="AM26" s="145"/>
      <c r="AN26" s="146"/>
      <c r="AO26" s="159"/>
      <c r="AP26" s="145"/>
      <c r="AQ26" s="142"/>
    </row>
    <row r="27" spans="1:43" ht="10.5">
      <c r="A27" s="141"/>
      <c r="B27" s="142"/>
      <c r="C27" s="158"/>
      <c r="D27" s="158"/>
      <c r="E27" s="103"/>
      <c r="F27" s="65"/>
      <c r="G27" s="142"/>
      <c r="H27" s="65"/>
      <c r="I27" s="143"/>
      <c r="J27" s="143"/>
      <c r="K27" s="73"/>
      <c r="L27" s="73"/>
      <c r="M27" s="73"/>
      <c r="N27" s="143"/>
      <c r="O27" s="74"/>
      <c r="P27" s="73"/>
      <c r="Q27" s="143"/>
      <c r="R27" s="143"/>
      <c r="S27" s="143"/>
      <c r="T27" s="143"/>
      <c r="U27" s="143"/>
      <c r="V27" s="143"/>
      <c r="W27" s="143"/>
      <c r="X27" s="143"/>
      <c r="Y27" s="143"/>
      <c r="Z27" s="143"/>
      <c r="AA27" s="143"/>
      <c r="AB27" s="144"/>
      <c r="AC27" s="145"/>
      <c r="AD27" s="145"/>
      <c r="AE27" s="104"/>
      <c r="AF27" s="104"/>
      <c r="AG27" s="145"/>
      <c r="AH27" s="145"/>
      <c r="AI27" s="145"/>
      <c r="AJ27" s="104"/>
      <c r="AK27" s="104"/>
      <c r="AL27" s="104"/>
      <c r="AM27" s="104"/>
      <c r="AN27" s="105"/>
      <c r="AO27" s="159"/>
      <c r="AP27" s="145"/>
      <c r="AQ27" s="142"/>
    </row>
    <row r="28" spans="1:43" ht="10.5">
      <c r="A28" s="141"/>
      <c r="B28" s="142"/>
      <c r="C28" s="158"/>
      <c r="D28" s="158"/>
      <c r="E28" s="103"/>
      <c r="F28" s="65"/>
      <c r="G28" s="142"/>
      <c r="H28" s="65"/>
      <c r="I28" s="143"/>
      <c r="J28" s="143"/>
      <c r="K28" s="73"/>
      <c r="L28" s="73"/>
      <c r="M28" s="73"/>
      <c r="N28" s="143"/>
      <c r="O28" s="74"/>
      <c r="P28" s="73"/>
      <c r="Q28" s="143"/>
      <c r="R28" s="143"/>
      <c r="S28" s="143"/>
      <c r="T28" s="143"/>
      <c r="U28" s="143"/>
      <c r="V28" s="143"/>
      <c r="W28" s="143"/>
      <c r="X28" s="143"/>
      <c r="Y28" s="143"/>
      <c r="Z28" s="143"/>
      <c r="AA28" s="143"/>
      <c r="AB28" s="144"/>
      <c r="AC28" s="145"/>
      <c r="AD28" s="145"/>
      <c r="AE28" s="145"/>
      <c r="AF28" s="145"/>
      <c r="AG28" s="145"/>
      <c r="AH28" s="145"/>
      <c r="AI28" s="145"/>
      <c r="AJ28" s="145"/>
      <c r="AK28" s="145"/>
      <c r="AL28" s="145"/>
      <c r="AM28" s="145"/>
      <c r="AN28" s="146"/>
      <c r="AO28" s="159"/>
      <c r="AP28" s="145"/>
      <c r="AQ28" s="142"/>
    </row>
    <row r="29" spans="1:43" ht="10.5">
      <c r="A29" s="141"/>
      <c r="B29" s="142"/>
      <c r="C29" s="158"/>
      <c r="D29" s="158"/>
      <c r="E29" s="103"/>
      <c r="F29" s="65"/>
      <c r="G29" s="142"/>
      <c r="H29" s="65"/>
      <c r="I29" s="143"/>
      <c r="J29" s="143"/>
      <c r="K29" s="73"/>
      <c r="L29" s="73"/>
      <c r="M29" s="73"/>
      <c r="N29" s="143"/>
      <c r="O29" s="74"/>
      <c r="P29" s="73"/>
      <c r="Q29" s="143"/>
      <c r="R29" s="143"/>
      <c r="S29" s="143"/>
      <c r="T29" s="143"/>
      <c r="U29" s="143"/>
      <c r="V29" s="143"/>
      <c r="W29" s="143"/>
      <c r="X29" s="143"/>
      <c r="Y29" s="143"/>
      <c r="Z29" s="143"/>
      <c r="AA29" s="143"/>
      <c r="AB29" s="144"/>
      <c r="AC29" s="145"/>
      <c r="AD29" s="145"/>
      <c r="AE29" s="145"/>
      <c r="AF29" s="145"/>
      <c r="AG29" s="145"/>
      <c r="AH29" s="145"/>
      <c r="AI29" s="145"/>
      <c r="AJ29" s="145"/>
      <c r="AK29" s="145"/>
      <c r="AL29" s="145"/>
      <c r="AM29" s="145"/>
      <c r="AN29" s="146"/>
      <c r="AO29" s="159"/>
      <c r="AP29" s="145"/>
      <c r="AQ29" s="142"/>
    </row>
    <row r="30" spans="1:43" ht="10.5">
      <c r="A30" s="141"/>
      <c r="B30" s="142"/>
      <c r="C30" s="158"/>
      <c r="D30" s="158"/>
      <c r="E30" s="103"/>
      <c r="F30" s="65"/>
      <c r="G30" s="142"/>
      <c r="H30" s="65"/>
      <c r="I30" s="143"/>
      <c r="J30" s="143"/>
      <c r="K30" s="73"/>
      <c r="L30" s="73"/>
      <c r="M30" s="73"/>
      <c r="N30" s="143"/>
      <c r="O30" s="74"/>
      <c r="P30" s="73"/>
      <c r="Q30" s="143"/>
      <c r="R30" s="143"/>
      <c r="S30" s="143"/>
      <c r="T30" s="143"/>
      <c r="U30" s="143"/>
      <c r="V30" s="143"/>
      <c r="W30" s="143"/>
      <c r="X30" s="143"/>
      <c r="Y30" s="143"/>
      <c r="Z30" s="143"/>
      <c r="AA30" s="143"/>
      <c r="AB30" s="144"/>
      <c r="AC30" s="145"/>
      <c r="AD30" s="145"/>
      <c r="AE30" s="145"/>
      <c r="AF30" s="145"/>
      <c r="AG30" s="145"/>
      <c r="AH30" s="145"/>
      <c r="AI30" s="145"/>
      <c r="AJ30" s="145"/>
      <c r="AK30" s="145"/>
      <c r="AL30" s="145"/>
      <c r="AM30" s="145"/>
      <c r="AN30" s="146"/>
      <c r="AO30" s="159"/>
      <c r="AP30" s="145"/>
      <c r="AQ30" s="142"/>
    </row>
    <row r="31" spans="1:43" ht="10.5">
      <c r="A31" s="141"/>
      <c r="B31" s="142"/>
      <c r="C31" s="158"/>
      <c r="D31" s="158"/>
      <c r="E31" s="103"/>
      <c r="F31" s="65"/>
      <c r="G31" s="142"/>
      <c r="H31" s="65"/>
      <c r="I31" s="143"/>
      <c r="J31" s="143"/>
      <c r="K31" s="73"/>
      <c r="L31" s="73"/>
      <c r="M31" s="73"/>
      <c r="N31" s="143"/>
      <c r="O31" s="74"/>
      <c r="P31" s="73"/>
      <c r="Q31" s="143"/>
      <c r="R31" s="143"/>
      <c r="S31" s="143"/>
      <c r="T31" s="143"/>
      <c r="U31" s="143"/>
      <c r="V31" s="143"/>
      <c r="W31" s="143"/>
      <c r="X31" s="143"/>
      <c r="Y31" s="143"/>
      <c r="Z31" s="143"/>
      <c r="AA31" s="143"/>
      <c r="AB31" s="144"/>
      <c r="AC31" s="145"/>
      <c r="AD31" s="145"/>
      <c r="AE31" s="145"/>
      <c r="AF31" s="145"/>
      <c r="AG31" s="145"/>
      <c r="AH31" s="145"/>
      <c r="AI31" s="145"/>
      <c r="AJ31" s="145"/>
      <c r="AK31" s="145"/>
      <c r="AL31" s="145"/>
      <c r="AM31" s="145"/>
      <c r="AN31" s="146"/>
      <c r="AO31" s="159"/>
      <c r="AP31" s="145"/>
      <c r="AQ31" s="142"/>
    </row>
    <row r="32" spans="1:43" ht="10.5">
      <c r="A32" s="141"/>
      <c r="B32" s="142"/>
      <c r="C32" s="158"/>
      <c r="D32" s="158"/>
      <c r="E32" s="103"/>
      <c r="F32" s="65"/>
      <c r="G32" s="142"/>
      <c r="H32" s="65"/>
      <c r="I32" s="143"/>
      <c r="J32" s="143"/>
      <c r="K32" s="73"/>
      <c r="L32" s="73"/>
      <c r="M32" s="73"/>
      <c r="N32" s="143"/>
      <c r="O32" s="74"/>
      <c r="P32" s="73"/>
      <c r="Q32" s="143"/>
      <c r="R32" s="143"/>
      <c r="S32" s="143"/>
      <c r="T32" s="143"/>
      <c r="U32" s="143"/>
      <c r="V32" s="143"/>
      <c r="W32" s="143"/>
      <c r="X32" s="143"/>
      <c r="Y32" s="143"/>
      <c r="Z32" s="143"/>
      <c r="AA32" s="143"/>
      <c r="AB32" s="144"/>
      <c r="AC32" s="145"/>
      <c r="AD32" s="145"/>
      <c r="AE32" s="145"/>
      <c r="AF32" s="145"/>
      <c r="AG32" s="145"/>
      <c r="AH32" s="145"/>
      <c r="AI32" s="145"/>
      <c r="AJ32" s="145"/>
      <c r="AK32" s="145"/>
      <c r="AL32" s="145"/>
      <c r="AM32" s="145"/>
      <c r="AN32" s="146"/>
      <c r="AO32" s="159"/>
      <c r="AP32" s="145"/>
      <c r="AQ32" s="142"/>
    </row>
    <row r="33" spans="1:43" ht="10.5">
      <c r="A33" s="141"/>
      <c r="B33" s="142"/>
      <c r="C33" s="158"/>
      <c r="D33" s="158"/>
      <c r="E33" s="103"/>
      <c r="F33" s="65"/>
      <c r="G33" s="142"/>
      <c r="H33" s="65"/>
      <c r="I33" s="143"/>
      <c r="J33" s="143"/>
      <c r="K33" s="73"/>
      <c r="L33" s="73"/>
      <c r="M33" s="73"/>
      <c r="N33" s="143"/>
      <c r="O33" s="74"/>
      <c r="P33" s="73"/>
      <c r="Q33" s="143"/>
      <c r="R33" s="143"/>
      <c r="S33" s="143"/>
      <c r="T33" s="143"/>
      <c r="U33" s="143"/>
      <c r="V33" s="143"/>
      <c r="W33" s="143"/>
      <c r="X33" s="143"/>
      <c r="Y33" s="143"/>
      <c r="Z33" s="143"/>
      <c r="AA33" s="143"/>
      <c r="AB33" s="144"/>
      <c r="AC33" s="145"/>
      <c r="AD33" s="145"/>
      <c r="AE33" s="145"/>
      <c r="AF33" s="145"/>
      <c r="AG33" s="145"/>
      <c r="AH33" s="145"/>
      <c r="AI33" s="145"/>
      <c r="AJ33" s="145"/>
      <c r="AK33" s="145"/>
      <c r="AL33" s="145"/>
      <c r="AM33" s="145"/>
      <c r="AN33" s="146"/>
      <c r="AO33" s="159"/>
      <c r="AP33" s="145"/>
      <c r="AQ33" s="142"/>
    </row>
    <row r="34" spans="1:43" ht="10.5">
      <c r="A34" s="141"/>
      <c r="B34" s="142"/>
      <c r="C34" s="158"/>
      <c r="D34" s="158"/>
      <c r="E34" s="103"/>
      <c r="F34" s="65"/>
      <c r="G34" s="142"/>
      <c r="H34" s="65"/>
      <c r="I34" s="143"/>
      <c r="J34" s="143"/>
      <c r="K34" s="73"/>
      <c r="L34" s="73"/>
      <c r="M34" s="73"/>
      <c r="N34" s="143"/>
      <c r="O34" s="74"/>
      <c r="P34" s="73"/>
      <c r="Q34" s="143"/>
      <c r="R34" s="143"/>
      <c r="S34" s="143"/>
      <c r="T34" s="143"/>
      <c r="U34" s="143"/>
      <c r="V34" s="143"/>
      <c r="W34" s="143"/>
      <c r="X34" s="143"/>
      <c r="Y34" s="143"/>
      <c r="Z34" s="143"/>
      <c r="AA34" s="143"/>
      <c r="AB34" s="144"/>
      <c r="AC34" s="145"/>
      <c r="AD34" s="145"/>
      <c r="AE34" s="145"/>
      <c r="AF34" s="145"/>
      <c r="AG34" s="145"/>
      <c r="AH34" s="145"/>
      <c r="AI34" s="145"/>
      <c r="AJ34" s="145"/>
      <c r="AK34" s="145"/>
      <c r="AL34" s="145"/>
      <c r="AM34" s="145"/>
      <c r="AN34" s="146"/>
      <c r="AO34" s="159"/>
      <c r="AP34" s="145"/>
      <c r="AQ34" s="142"/>
    </row>
    <row r="35" spans="1:43" ht="10.5">
      <c r="A35" s="141"/>
      <c r="B35" s="142"/>
      <c r="C35" s="158"/>
      <c r="D35" s="158"/>
      <c r="E35" s="103"/>
      <c r="F35" s="65"/>
      <c r="G35" s="142"/>
      <c r="H35" s="65"/>
      <c r="I35" s="143"/>
      <c r="J35" s="143"/>
      <c r="K35" s="73"/>
      <c r="L35" s="73"/>
      <c r="M35" s="73"/>
      <c r="N35" s="143"/>
      <c r="O35" s="74"/>
      <c r="P35" s="73"/>
      <c r="Q35" s="143"/>
      <c r="R35" s="143"/>
      <c r="S35" s="143"/>
      <c r="T35" s="143"/>
      <c r="U35" s="143"/>
      <c r="V35" s="143"/>
      <c r="W35" s="143"/>
      <c r="X35" s="143"/>
      <c r="Y35" s="143"/>
      <c r="Z35" s="143"/>
      <c r="AA35" s="143"/>
      <c r="AB35" s="144"/>
      <c r="AC35" s="145"/>
      <c r="AD35" s="145"/>
      <c r="AE35" s="145"/>
      <c r="AF35" s="145"/>
      <c r="AG35" s="145"/>
      <c r="AH35" s="145"/>
      <c r="AI35" s="145"/>
      <c r="AJ35" s="145"/>
      <c r="AK35" s="145"/>
      <c r="AL35" s="145"/>
      <c r="AM35" s="145"/>
      <c r="AN35" s="146"/>
      <c r="AO35" s="159"/>
      <c r="AP35" s="145"/>
      <c r="AQ35" s="142"/>
    </row>
    <row r="36" spans="1:43" ht="11.25" thickBot="1">
      <c r="A36" s="141"/>
      <c r="B36" s="142"/>
      <c r="C36" s="158"/>
      <c r="D36" s="158"/>
      <c r="E36" s="103"/>
      <c r="F36" s="65"/>
      <c r="G36" s="142"/>
      <c r="H36" s="65"/>
      <c r="I36" s="143"/>
      <c r="J36" s="143"/>
      <c r="K36" s="73"/>
      <c r="L36" s="73"/>
      <c r="M36" s="73"/>
      <c r="N36" s="143"/>
      <c r="O36" s="74"/>
      <c r="P36" s="73"/>
      <c r="Q36" s="143"/>
      <c r="R36" s="143"/>
      <c r="S36" s="143"/>
      <c r="T36" s="143"/>
      <c r="U36" s="143"/>
      <c r="V36" s="143"/>
      <c r="W36" s="143"/>
      <c r="X36" s="143"/>
      <c r="Y36" s="143"/>
      <c r="Z36" s="143"/>
      <c r="AA36" s="143"/>
      <c r="AB36" s="144"/>
      <c r="AC36" s="145"/>
      <c r="AD36" s="145"/>
      <c r="AE36" s="145"/>
      <c r="AF36" s="145"/>
      <c r="AG36" s="145"/>
      <c r="AH36" s="145"/>
      <c r="AI36" s="145"/>
      <c r="AJ36" s="145"/>
      <c r="AK36" s="145"/>
      <c r="AL36" s="145"/>
      <c r="AM36" s="145"/>
      <c r="AN36" s="146"/>
      <c r="AO36" s="159"/>
      <c r="AP36" s="145"/>
      <c r="AQ36" s="142"/>
    </row>
    <row r="37" spans="1:40" ht="11.25" thickBot="1">
      <c r="A37" s="139"/>
      <c r="B37" s="93"/>
      <c r="C37" s="93"/>
      <c r="D37" s="93"/>
      <c r="E37" s="93"/>
      <c r="F37" s="93"/>
      <c r="G37" s="93"/>
      <c r="H37" s="93"/>
      <c r="I37" s="160"/>
      <c r="J37" s="160"/>
      <c r="K37" s="160"/>
      <c r="L37" s="160"/>
      <c r="M37" s="160"/>
      <c r="N37" s="160"/>
      <c r="O37" s="161"/>
      <c r="P37" s="95"/>
      <c r="Q37" s="96"/>
      <c r="R37" s="96"/>
      <c r="S37" s="96"/>
      <c r="T37" s="96"/>
      <c r="U37" s="96"/>
      <c r="V37" s="96"/>
      <c r="W37" s="97"/>
      <c r="X37" s="162">
        <f>SUM(X12:X36)</f>
        <v>0</v>
      </c>
      <c r="Y37" s="162">
        <f>IF(Allgemein!$AL$19=TRUE,ROUND(X37*10/100,1),0)</f>
        <v>0</v>
      </c>
      <c r="Z37" s="162">
        <f>SUM(Z12:Z36)+SUM(Z6:Z10)</f>
        <v>0</v>
      </c>
      <c r="AA37" s="162">
        <f>SUM(AA12:AA36)+SUM(AA6:AA10)</f>
        <v>0</v>
      </c>
      <c r="AB37" s="163"/>
      <c r="AC37" s="97"/>
      <c r="AD37" s="160"/>
      <c r="AE37" s="160"/>
      <c r="AF37" s="160"/>
      <c r="AG37" s="160"/>
      <c r="AH37" s="160"/>
      <c r="AI37" s="160"/>
      <c r="AJ37" s="160"/>
      <c r="AK37" s="160"/>
      <c r="AL37" s="160"/>
      <c r="AM37" s="160"/>
      <c r="AN37" s="164"/>
    </row>
    <row r="38" spans="22:24" ht="11.25" thickBot="1">
      <c r="V38" s="165" t="s">
        <v>100</v>
      </c>
      <c r="X38" s="162">
        <f>IF(Allgemein!AL19=TRUE,ROUND(Berechnung!X37*5/100,1),IF(Allgemein!AM19=TRUE,ROUND(Berechnung!X37*10/100,1),0))</f>
        <v>0</v>
      </c>
    </row>
    <row r="39" spans="22:24" ht="11.25" thickBot="1">
      <c r="V39" s="165" t="s">
        <v>99</v>
      </c>
      <c r="X39" s="162">
        <f>X37-X38</f>
        <v>0</v>
      </c>
    </row>
    <row r="40" spans="22:24" ht="11.25" thickBot="1">
      <c r="V40" s="165" t="s">
        <v>101</v>
      </c>
      <c r="X40" s="162">
        <f>ROUND(X39*IF(Allgemein!AK20=TRUE,0,IF(Allgemein!AL20=TRUE,4.5,IF(Allgemein!AM20=TRUE,9.5,IF(Allgemein!AN20=TRUE,9.5,0))))/100,1)</f>
        <v>0</v>
      </c>
    </row>
    <row r="41" spans="6:24" ht="11.25" thickBot="1">
      <c r="F41" s="158"/>
      <c r="V41" s="165" t="s">
        <v>99</v>
      </c>
      <c r="X41" s="162">
        <f>SUM(X39:X40)</f>
        <v>0</v>
      </c>
    </row>
    <row r="42" spans="20:24" ht="11.25" thickBot="1">
      <c r="T42" s="73"/>
      <c r="V42" s="166" t="s">
        <v>102</v>
      </c>
      <c r="X42" s="162">
        <f>ROUND(X41/Allgemein!AP20,1)</f>
        <v>0</v>
      </c>
    </row>
    <row r="43" spans="22:24" ht="11.25" thickBot="1">
      <c r="V43" s="167" t="s">
        <v>104</v>
      </c>
      <c r="X43" s="162">
        <f>IF(X42=0,0,ROUND(X42*IF(OR(Allgemein!$L$17&gt;DATEVALUE("31.12.2006"),Allgemein!$L$17=""),19,16)/100,2))</f>
        <v>0</v>
      </c>
    </row>
    <row r="44" spans="22:24" ht="11.25" thickBot="1">
      <c r="V44" s="167" t="s">
        <v>105</v>
      </c>
      <c r="X44" s="162">
        <f>SUM(X42:X43)</f>
        <v>0</v>
      </c>
    </row>
  </sheetData>
  <sheetProtection/>
  <mergeCells count="2">
    <mergeCell ref="C4:N4"/>
    <mergeCell ref="B11:C11"/>
  </mergeCells>
  <dataValidations count="1">
    <dataValidation operator="equal" allowBlank="1" showInputMessage="1" showErrorMessage="1" sqref="B17:B21"/>
  </dataValidation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6">
    <outlinePr summaryBelow="0"/>
    <pageSetUpPr fitToPage="1"/>
  </sheetPr>
  <dimension ref="A1:IG58"/>
  <sheetViews>
    <sheetView showGridLines="0" showRowColHeaders="0" zoomScalePageLayoutView="0" workbookViewId="0" topLeftCell="A1">
      <selection activeCell="B5" sqref="B5:L5"/>
    </sheetView>
  </sheetViews>
  <sheetFormatPr defaultColWidth="0" defaultRowHeight="12.75" zeroHeight="1"/>
  <cols>
    <col min="1" max="1" width="0.85546875" style="22" customWidth="1"/>
    <col min="2" max="5" width="2.8515625" style="30" customWidth="1"/>
    <col min="6" max="6" width="2.421875" style="30" customWidth="1"/>
    <col min="7" max="7" width="5.28125" style="30" customWidth="1"/>
    <col min="8" max="9" width="3.140625" style="30" customWidth="1"/>
    <col min="10" max="10" width="3.28125" style="30" customWidth="1"/>
    <col min="11" max="11" width="2.8515625" style="30" customWidth="1"/>
    <col min="12" max="12" width="2.57421875" style="30" customWidth="1"/>
    <col min="13" max="13" width="2.140625" style="30" customWidth="1"/>
    <col min="14" max="14" width="3.28125" style="30" customWidth="1"/>
    <col min="15" max="15" width="2.28125" style="30" customWidth="1"/>
    <col min="16" max="16" width="3.140625" style="30" customWidth="1"/>
    <col min="17" max="17" width="2.421875" style="30" customWidth="1"/>
    <col min="18" max="18" width="2.7109375" style="30" customWidth="1"/>
    <col min="19" max="19" width="3.28125" style="30" customWidth="1"/>
    <col min="20" max="22" width="3.00390625" style="30" customWidth="1"/>
    <col min="23" max="23" width="3.421875" style="30" customWidth="1"/>
    <col min="24" max="24" width="2.00390625" style="30" customWidth="1"/>
    <col min="25" max="25" width="2.8515625" style="30" customWidth="1"/>
    <col min="26" max="26" width="3.140625" style="30" customWidth="1"/>
    <col min="27" max="28" width="3.421875" style="30" customWidth="1"/>
    <col min="29" max="29" width="2.28125" style="30" customWidth="1"/>
    <col min="30" max="30" width="3.140625" style="30" customWidth="1"/>
    <col min="31" max="32" width="4.28125" style="30" customWidth="1"/>
    <col min="33" max="33" width="2.28125" style="30" customWidth="1"/>
    <col min="34" max="34" width="2.8515625" style="30" customWidth="1"/>
    <col min="35" max="35" width="1.1484375" style="168" hidden="1" customWidth="1"/>
    <col min="36" max="36" width="7.421875" style="3" hidden="1" customWidth="1"/>
    <col min="37" max="37" width="8.57421875" style="2" hidden="1" customWidth="1"/>
    <col min="38" max="38" width="9.140625" style="2" hidden="1" customWidth="1"/>
    <col min="39" max="39" width="2.57421875" style="101" hidden="1" customWidth="1"/>
    <col min="40" max="40" width="11.421875" style="99" hidden="1" customWidth="1"/>
    <col min="41" max="41" width="2.140625" style="100" hidden="1" customWidth="1"/>
    <col min="42" max="42" width="11.421875" style="99" hidden="1" customWidth="1"/>
    <col min="43" max="52" width="11.421875" style="3" hidden="1" customWidth="1"/>
    <col min="53" max="53" width="13.28125" style="3" hidden="1" customWidth="1"/>
    <col min="54" max="56" width="11.421875" style="3" hidden="1" customWidth="1"/>
    <col min="57" max="57" width="9.28125" style="3" hidden="1" customWidth="1"/>
    <col min="58" max="58" width="9.57421875" style="3" hidden="1" customWidth="1"/>
    <col min="59" max="59" width="13.7109375" style="3" hidden="1" customWidth="1"/>
    <col min="60" max="60" width="13.00390625" style="3" hidden="1" customWidth="1"/>
    <col min="61" max="61" width="14.140625" style="3" hidden="1" customWidth="1"/>
    <col min="62" max="62" width="14.7109375" style="3" hidden="1" customWidth="1"/>
    <col min="63" max="63" width="14.140625" style="3" hidden="1" customWidth="1"/>
    <col min="64" max="64" width="13.00390625" style="3" hidden="1" customWidth="1"/>
    <col min="65" max="75" width="11.421875" style="3" hidden="1" customWidth="1"/>
    <col min="76" max="78" width="11.421875" style="2" hidden="1" customWidth="1"/>
    <col min="79" max="87" width="11.421875" style="4" hidden="1" customWidth="1"/>
    <col min="88" max="241" width="11.421875" style="5" hidden="1" customWidth="1"/>
    <col min="242" max="16384" width="0.13671875" style="50" hidden="1" customWidth="1"/>
  </cols>
  <sheetData>
    <row r="1" spans="2:88" ht="69" customHeight="1" thickBot="1">
      <c r="B1" s="372"/>
      <c r="C1" s="372"/>
      <c r="D1" s="372"/>
      <c r="E1" s="372"/>
      <c r="F1" s="372"/>
      <c r="G1" s="372"/>
      <c r="H1" s="372"/>
      <c r="I1" s="372"/>
      <c r="J1" s="172"/>
      <c r="K1" s="172"/>
      <c r="L1" s="172"/>
      <c r="M1" s="172"/>
      <c r="N1" s="172"/>
      <c r="O1" s="172"/>
      <c r="P1" s="172"/>
      <c r="Q1" s="173"/>
      <c r="R1" s="173"/>
      <c r="S1" s="172"/>
      <c r="T1" s="173"/>
      <c r="U1" s="436" t="str">
        <f>CONCATENATE("Seite 2 zur Angebotsanforderung Unfallversicherung 
für das Gesundheitswesen mit XXL-Schutz 
für "&amp;Allgemein!$J$13)</f>
        <v>Seite 2 zur Angebotsanforderung Unfallversicherung 
für das Gesundheitswesen mit XXL-Schutz 
für </v>
      </c>
      <c r="V1" s="436"/>
      <c r="W1" s="436"/>
      <c r="X1" s="436"/>
      <c r="Y1" s="436"/>
      <c r="Z1" s="436"/>
      <c r="AA1" s="436"/>
      <c r="AB1" s="436"/>
      <c r="AC1" s="436"/>
      <c r="AD1" s="436"/>
      <c r="AE1" s="436"/>
      <c r="AF1" s="436"/>
      <c r="AG1" s="436"/>
      <c r="AH1" s="436"/>
      <c r="AJ1" s="258">
        <f>COUNTIF(AK3:AL58,TRUE)</f>
        <v>0</v>
      </c>
      <c r="AK1" s="259" t="s">
        <v>98</v>
      </c>
      <c r="AL1" s="260"/>
      <c r="AM1" s="261">
        <f>IF(AJ1=1,3,0)</f>
        <v>0</v>
      </c>
      <c r="AQ1" s="3">
        <f>MAX(AQ3:AQ58)</f>
        <v>0</v>
      </c>
      <c r="AR1" s="106"/>
      <c r="BX1" s="3"/>
      <c r="CJ1" s="4"/>
    </row>
    <row r="2" spans="2:88" ht="13.5" customHeight="1">
      <c r="B2" s="33" t="s">
        <v>74</v>
      </c>
      <c r="C2" s="33"/>
      <c r="D2" s="33"/>
      <c r="E2" s="33"/>
      <c r="F2" s="33"/>
      <c r="G2" s="33"/>
      <c r="H2" s="249">
        <v>1</v>
      </c>
      <c r="I2" s="33"/>
      <c r="J2" s="33"/>
      <c r="K2" s="33"/>
      <c r="L2" s="33"/>
      <c r="M2" s="33"/>
      <c r="N2" s="33"/>
      <c r="O2" s="33"/>
      <c r="P2" s="347" t="s">
        <v>119</v>
      </c>
      <c r="Q2" s="347"/>
      <c r="R2" s="347"/>
      <c r="S2" s="347"/>
      <c r="T2" s="33"/>
      <c r="U2" s="33"/>
      <c r="V2" s="33"/>
      <c r="W2" s="33"/>
      <c r="X2" s="33"/>
      <c r="Y2" s="33"/>
      <c r="Z2" s="33"/>
      <c r="AA2" s="33"/>
      <c r="AB2" s="33"/>
      <c r="AC2" s="33"/>
      <c r="AD2" s="33"/>
      <c r="AE2" s="33"/>
      <c r="AF2" s="33"/>
      <c r="AG2" s="33"/>
      <c r="AH2" s="33"/>
      <c r="AJ2" s="50"/>
      <c r="AS2" s="3" t="s">
        <v>109</v>
      </c>
      <c r="AT2" s="3" t="s">
        <v>118</v>
      </c>
      <c r="BX2" s="3"/>
      <c r="CJ2" s="4"/>
    </row>
    <row r="3" spans="2:88" ht="13.5" customHeight="1">
      <c r="B3" s="33"/>
      <c r="C3" s="33"/>
      <c r="D3" s="33"/>
      <c r="E3" s="33"/>
      <c r="F3" s="33"/>
      <c r="G3" s="33"/>
      <c r="H3" s="33"/>
      <c r="I3" s="33"/>
      <c r="J3" s="33"/>
      <c r="K3" s="33"/>
      <c r="L3" s="33"/>
      <c r="M3" s="33"/>
      <c r="N3" s="33"/>
      <c r="O3" s="33"/>
      <c r="P3" s="355"/>
      <c r="Q3" s="355"/>
      <c r="R3" s="355"/>
      <c r="S3" s="355"/>
      <c r="T3" s="33"/>
      <c r="U3" s="33"/>
      <c r="V3" s="33"/>
      <c r="W3" s="33"/>
      <c r="X3" s="33"/>
      <c r="Y3" s="33"/>
      <c r="Z3" s="33"/>
      <c r="AA3" s="33"/>
      <c r="AB3" s="33"/>
      <c r="AC3" s="33"/>
      <c r="AD3" s="33"/>
      <c r="AE3" s="33"/>
      <c r="AF3" s="33"/>
      <c r="AG3" s="33"/>
      <c r="AH3" s="33"/>
      <c r="AK3" s="2" t="b">
        <v>0</v>
      </c>
      <c r="AL3" s="2" t="b">
        <v>0</v>
      </c>
      <c r="AN3" s="99">
        <v>1</v>
      </c>
      <c r="AQ3" s="3">
        <f>IF(OR(AK3=TRUE,AL3=TRUE),H2,0)</f>
        <v>0</v>
      </c>
      <c r="AR3" s="3">
        <f>$AQ$1</f>
        <v>0</v>
      </c>
      <c r="AS3" s="3">
        <f>ROUNDUP(AQ1/4,0)</f>
        <v>0</v>
      </c>
      <c r="AT3" s="3" t="b">
        <v>0</v>
      </c>
      <c r="AU3" s="3">
        <f>IF(AK3=TRUE,1,0)</f>
        <v>0</v>
      </c>
      <c r="AV3" s="3">
        <f>IF(AL3=TRUE,3,0)</f>
        <v>0</v>
      </c>
      <c r="AW3" s="3">
        <f>IF(AND(AK3=TRUE,AT3=TRUE),1,0)</f>
        <v>0</v>
      </c>
      <c r="BX3" s="3"/>
      <c r="CJ3" s="4"/>
    </row>
    <row r="4" spans="2:88" ht="13.5" customHeight="1">
      <c r="B4" s="34" t="s">
        <v>11</v>
      </c>
      <c r="C4" s="35"/>
      <c r="D4" s="35"/>
      <c r="E4" s="35"/>
      <c r="F4" s="35"/>
      <c r="G4" s="35"/>
      <c r="H4" s="35"/>
      <c r="I4" s="35"/>
      <c r="J4" s="35"/>
      <c r="K4" s="35"/>
      <c r="L4" s="36"/>
      <c r="M4" s="34" t="s">
        <v>7</v>
      </c>
      <c r="N4" s="35"/>
      <c r="O4" s="35"/>
      <c r="P4" s="36"/>
      <c r="Q4" s="407" t="s">
        <v>8</v>
      </c>
      <c r="R4" s="408"/>
      <c r="S4" s="408"/>
      <c r="T4" s="408"/>
      <c r="U4" s="408"/>
      <c r="V4" s="408"/>
      <c r="W4" s="408"/>
      <c r="X4" s="408"/>
      <c r="Y4" s="408"/>
      <c r="Z4" s="408"/>
      <c r="AA4" s="408"/>
      <c r="AB4" s="408"/>
      <c r="AC4" s="408"/>
      <c r="AD4" s="408"/>
      <c r="AE4" s="408"/>
      <c r="AF4" s="408"/>
      <c r="AG4" s="408"/>
      <c r="AH4" s="409"/>
      <c r="BX4" s="3"/>
      <c r="CJ4" s="4"/>
    </row>
    <row r="5" spans="2:88" ht="13.5" customHeight="1">
      <c r="B5" s="407"/>
      <c r="C5" s="408"/>
      <c r="D5" s="408"/>
      <c r="E5" s="408"/>
      <c r="F5" s="408"/>
      <c r="G5" s="408"/>
      <c r="H5" s="408"/>
      <c r="I5" s="408"/>
      <c r="J5" s="408"/>
      <c r="K5" s="408"/>
      <c r="L5" s="409"/>
      <c r="M5" s="376"/>
      <c r="N5" s="377"/>
      <c r="O5" s="377"/>
      <c r="P5" s="378"/>
      <c r="Q5" s="407"/>
      <c r="R5" s="408"/>
      <c r="S5" s="408"/>
      <c r="T5" s="408"/>
      <c r="U5" s="408"/>
      <c r="V5" s="408"/>
      <c r="W5" s="408"/>
      <c r="X5" s="408"/>
      <c r="Y5" s="408"/>
      <c r="Z5" s="408"/>
      <c r="AA5" s="408"/>
      <c r="AB5" s="408"/>
      <c r="AC5" s="408"/>
      <c r="AD5" s="408"/>
      <c r="AE5" s="408"/>
      <c r="AF5" s="408"/>
      <c r="AG5" s="408"/>
      <c r="AH5" s="409"/>
      <c r="BX5" s="3"/>
      <c r="CJ5" s="4"/>
    </row>
    <row r="6" spans="2:88" ht="13.5" customHeight="1">
      <c r="B6" s="425" t="s">
        <v>28</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BX6" s="3"/>
      <c r="CJ6" s="4"/>
    </row>
    <row r="7" spans="2:88" ht="13.5" customHeight="1">
      <c r="B7" s="367" t="s">
        <v>24</v>
      </c>
      <c r="C7" s="369"/>
      <c r="D7" s="369"/>
      <c r="E7" s="368"/>
      <c r="F7" s="367" t="s">
        <v>26</v>
      </c>
      <c r="G7" s="369"/>
      <c r="H7" s="368"/>
      <c r="I7" s="367" t="s">
        <v>25</v>
      </c>
      <c r="J7" s="368"/>
      <c r="K7" s="367" t="s">
        <v>47</v>
      </c>
      <c r="L7" s="369"/>
      <c r="M7" s="369"/>
      <c r="N7" s="368"/>
      <c r="O7" s="367" t="s">
        <v>25</v>
      </c>
      <c r="P7" s="368"/>
      <c r="Q7" s="367" t="s">
        <v>31</v>
      </c>
      <c r="R7" s="368"/>
      <c r="S7" s="367" t="s">
        <v>25</v>
      </c>
      <c r="T7" s="368"/>
      <c r="U7" s="367" t="s">
        <v>34</v>
      </c>
      <c r="V7" s="369"/>
      <c r="W7" s="367" t="s">
        <v>25</v>
      </c>
      <c r="X7" s="368"/>
      <c r="Y7" s="369" t="s">
        <v>50</v>
      </c>
      <c r="Z7" s="369"/>
      <c r="AA7" s="368"/>
      <c r="AB7" s="367" t="s">
        <v>25</v>
      </c>
      <c r="AC7" s="368"/>
      <c r="AD7" s="367" t="s">
        <v>51</v>
      </c>
      <c r="AE7" s="369"/>
      <c r="AF7" s="368"/>
      <c r="AG7" s="367" t="s">
        <v>25</v>
      </c>
      <c r="AH7" s="368"/>
      <c r="BX7" s="3"/>
      <c r="CJ7" s="4"/>
    </row>
    <row r="8" spans="2:88" ht="13.5" customHeight="1">
      <c r="B8" s="370" t="s">
        <v>42</v>
      </c>
      <c r="C8" s="329"/>
      <c r="D8" s="329"/>
      <c r="E8" s="371"/>
      <c r="F8" s="370" t="s">
        <v>63</v>
      </c>
      <c r="G8" s="329"/>
      <c r="H8" s="371"/>
      <c r="I8" s="370" t="s">
        <v>46</v>
      </c>
      <c r="J8" s="371"/>
      <c r="K8" s="370" t="s">
        <v>48</v>
      </c>
      <c r="L8" s="329"/>
      <c r="M8" s="329"/>
      <c r="N8" s="371"/>
      <c r="O8" s="370" t="s">
        <v>46</v>
      </c>
      <c r="P8" s="371"/>
      <c r="Q8" s="370" t="s">
        <v>32</v>
      </c>
      <c r="R8" s="371"/>
      <c r="S8" s="381" t="s">
        <v>49</v>
      </c>
      <c r="T8" s="382"/>
      <c r="U8" s="370" t="s">
        <v>35</v>
      </c>
      <c r="V8" s="329"/>
      <c r="W8" s="370" t="s">
        <v>36</v>
      </c>
      <c r="X8" s="371"/>
      <c r="Y8" s="329" t="s">
        <v>27</v>
      </c>
      <c r="Z8" s="329"/>
      <c r="AA8" s="371"/>
      <c r="AB8" s="381" t="s">
        <v>46</v>
      </c>
      <c r="AC8" s="382"/>
      <c r="AD8" s="370" t="s">
        <v>52</v>
      </c>
      <c r="AE8" s="329"/>
      <c r="AF8" s="371"/>
      <c r="AG8" s="370" t="s">
        <v>46</v>
      </c>
      <c r="AH8" s="371"/>
      <c r="BX8" s="3"/>
      <c r="CJ8" s="4"/>
    </row>
    <row r="9" spans="2:88" ht="13.5" customHeight="1" thickBot="1">
      <c r="B9" s="359" t="s">
        <v>43</v>
      </c>
      <c r="C9" s="338"/>
      <c r="D9" s="338"/>
      <c r="E9" s="360"/>
      <c r="F9" s="359" t="s">
        <v>44</v>
      </c>
      <c r="G9" s="338"/>
      <c r="H9" s="360"/>
      <c r="I9" s="359" t="s">
        <v>45</v>
      </c>
      <c r="J9" s="360"/>
      <c r="K9" s="359" t="s">
        <v>44</v>
      </c>
      <c r="L9" s="338"/>
      <c r="M9" s="338"/>
      <c r="N9" s="360"/>
      <c r="O9" s="359" t="s">
        <v>45</v>
      </c>
      <c r="P9" s="360"/>
      <c r="Q9" s="359" t="s">
        <v>33</v>
      </c>
      <c r="R9" s="360"/>
      <c r="S9" s="359"/>
      <c r="T9" s="360"/>
      <c r="U9" s="359" t="s">
        <v>33</v>
      </c>
      <c r="V9" s="338"/>
      <c r="W9" s="359" t="s">
        <v>45</v>
      </c>
      <c r="X9" s="360"/>
      <c r="Y9" s="338" t="s">
        <v>44</v>
      </c>
      <c r="Z9" s="338"/>
      <c r="AA9" s="360"/>
      <c r="AB9" s="359" t="s">
        <v>45</v>
      </c>
      <c r="AC9" s="360"/>
      <c r="AD9" s="359" t="s">
        <v>44</v>
      </c>
      <c r="AE9" s="338"/>
      <c r="AF9" s="360"/>
      <c r="AG9" s="359" t="s">
        <v>45</v>
      </c>
      <c r="AH9" s="360"/>
      <c r="BA9" s="95" t="s">
        <v>24</v>
      </c>
      <c r="BB9" s="96" t="s">
        <v>59</v>
      </c>
      <c r="BC9" s="96" t="s">
        <v>9</v>
      </c>
      <c r="BD9" s="96" t="s">
        <v>60</v>
      </c>
      <c r="BE9" s="96" t="s">
        <v>61</v>
      </c>
      <c r="BF9" s="96" t="s">
        <v>62</v>
      </c>
      <c r="BG9" s="85"/>
      <c r="BH9" s="97"/>
      <c r="BI9" s="97"/>
      <c r="BJ9" s="97"/>
      <c r="BK9" s="97"/>
      <c r="BL9" s="98" t="s">
        <v>110</v>
      </c>
      <c r="BX9" s="3"/>
      <c r="CJ9" s="4"/>
    </row>
    <row r="10" spans="2:88" ht="13.5" customHeight="1" thickBot="1">
      <c r="B10" s="405"/>
      <c r="C10" s="413"/>
      <c r="D10" s="413"/>
      <c r="E10" s="406"/>
      <c r="F10" s="364">
        <f>IF(B10="","",IF(OR(AN3="",AN3=0),B10,IF(AN3=1,B10*1,IF(AN3=2,B10*2.25,IF(AN3=3,B10*3.5,B10*5)))))</f>
      </c>
      <c r="G10" s="365"/>
      <c r="H10" s="366"/>
      <c r="I10" s="414">
        <f>IF(OR(B5="",B10=""),"",Berechnung!$I$12)</f>
      </c>
      <c r="J10" s="415"/>
      <c r="K10" s="410"/>
      <c r="L10" s="411"/>
      <c r="M10" s="411"/>
      <c r="N10" s="412"/>
      <c r="O10" s="414">
        <f>IF(OR(I10="",B10="",K10=""),"",Berechnung!$J$12)</f>
      </c>
      <c r="P10" s="415"/>
      <c r="Q10" s="364"/>
      <c r="R10" s="366"/>
      <c r="S10" s="385">
        <f>IF(OR(I10="",B10="",Q10=""),"",Berechnung!$K$12)</f>
      </c>
      <c r="T10" s="386"/>
      <c r="U10" s="405"/>
      <c r="V10" s="406"/>
      <c r="W10" s="385">
        <f>IF(OR(I10="",B10="",U10=""),"",Berechnung!$L$12)</f>
      </c>
      <c r="X10" s="386"/>
      <c r="Y10" s="364"/>
      <c r="Z10" s="365"/>
      <c r="AA10" s="366"/>
      <c r="AB10" s="385">
        <f>IF(OR(I10="",B10="",Y10=""),"",Berechnung!$M$12)</f>
      </c>
      <c r="AC10" s="386"/>
      <c r="AD10" s="426"/>
      <c r="AE10" s="427"/>
      <c r="AF10" s="428"/>
      <c r="AG10" s="385">
        <f>IF(OR(I10="",B10="",AD10=""),"",Berechnung!$N$12)</f>
      </c>
      <c r="AH10" s="386"/>
      <c r="BA10" s="73">
        <f>Berechnung!AB12</f>
        <v>750</v>
      </c>
      <c r="BB10" s="73">
        <f>Berechnung!AC12</f>
        <v>0</v>
      </c>
      <c r="BC10" s="73">
        <f>Berechnung!AD12</f>
        <v>0</v>
      </c>
      <c r="BD10" s="73">
        <f>Berechnung!AE12</f>
        <v>0</v>
      </c>
      <c r="BE10" s="73" t="b">
        <f>Berechnung!AG12</f>
        <v>0</v>
      </c>
      <c r="BF10" s="73">
        <f>Berechnung!AH12</f>
        <v>0</v>
      </c>
      <c r="BG10" s="73"/>
      <c r="BH10" s="73"/>
      <c r="BI10" s="73"/>
      <c r="BJ10" s="73"/>
      <c r="BK10" s="73"/>
      <c r="BL10" s="73">
        <f>Berechnung!AN12</f>
        <v>0</v>
      </c>
      <c r="BX10" s="3"/>
      <c r="CJ10" s="4"/>
    </row>
    <row r="11" spans="2:88" ht="13.5" customHeight="1" thickBot="1">
      <c r="B11" s="434">
        <f>IF(AC11&lt;&gt;"",Allgemein!$AQ$23,"")</f>
      </c>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5"/>
      <c r="AC11" s="429">
        <f>IF(Berechnung!X12&gt;0,Berechnung!X12,"")</f>
      </c>
      <c r="AD11" s="430"/>
      <c r="AE11" s="430"/>
      <c r="AF11" s="430"/>
      <c r="AG11" s="430"/>
      <c r="AH11" s="431"/>
      <c r="BX11" s="3"/>
      <c r="CJ11" s="4"/>
    </row>
    <row r="12" spans="2:88" ht="13.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41"/>
      <c r="AD12" s="42"/>
      <c r="AE12" s="42"/>
      <c r="AF12" s="42"/>
      <c r="AG12" s="42"/>
      <c r="AH12" s="42"/>
      <c r="BX12" s="3"/>
      <c r="CJ12" s="4"/>
    </row>
    <row r="13" spans="1:241" s="114" customFormat="1" ht="13.5" customHeight="1">
      <c r="A13" s="110"/>
      <c r="B13" s="111" t="s">
        <v>74</v>
      </c>
      <c r="C13" s="111"/>
      <c r="D13" s="111"/>
      <c r="E13" s="111"/>
      <c r="F13" s="111"/>
      <c r="G13" s="111"/>
      <c r="H13" s="250">
        <f>H2+1</f>
        <v>2</v>
      </c>
      <c r="I13" s="111"/>
      <c r="J13" s="111"/>
      <c r="K13" s="111"/>
      <c r="L13" s="111"/>
      <c r="M13" s="111"/>
      <c r="N13" s="111"/>
      <c r="O13" s="111"/>
      <c r="P13" s="379" t="s">
        <v>119</v>
      </c>
      <c r="Q13" s="379"/>
      <c r="R13" s="379"/>
      <c r="S13" s="379"/>
      <c r="T13" s="111"/>
      <c r="U13" s="111"/>
      <c r="V13" s="111"/>
      <c r="W13" s="111"/>
      <c r="X13" s="111"/>
      <c r="Y13" s="111"/>
      <c r="Z13" s="111"/>
      <c r="AA13" s="111"/>
      <c r="AB13" s="111"/>
      <c r="AC13" s="111"/>
      <c r="AD13" s="111"/>
      <c r="AE13" s="111"/>
      <c r="AF13" s="111"/>
      <c r="AG13" s="111"/>
      <c r="AH13" s="111"/>
      <c r="AI13" s="168"/>
      <c r="AJ13" s="108"/>
      <c r="AK13" s="49" t="b">
        <v>0</v>
      </c>
      <c r="AL13" s="49" t="b">
        <v>0</v>
      </c>
      <c r="AM13" s="49"/>
      <c r="AN13" s="115">
        <v>1</v>
      </c>
      <c r="AO13" s="108"/>
      <c r="AP13" s="115">
        <v>0</v>
      </c>
      <c r="AQ13" s="108">
        <f>IF(OR(AK13=TRUE,AL13=TRUE),H13,0)</f>
        <v>0</v>
      </c>
      <c r="AR13" s="108">
        <f>$AQ$1</f>
        <v>0</v>
      </c>
      <c r="AS13" s="108"/>
      <c r="AT13" s="108" t="b">
        <v>0</v>
      </c>
      <c r="AU13" s="3">
        <f>IF(AK13=TRUE,1,0)</f>
        <v>0</v>
      </c>
      <c r="AV13" s="3">
        <f>IF(AL13=TRUE,3,0)</f>
        <v>0</v>
      </c>
      <c r="AW13" s="3">
        <f>IF(AND(AK13=TRUE,AT13=TRUE),1,0)</f>
        <v>0</v>
      </c>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49"/>
      <c r="BZ13" s="49"/>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row>
    <row r="14" spans="1:241" s="114" customFormat="1" ht="13.5" customHeight="1">
      <c r="A14" s="110"/>
      <c r="B14" s="111"/>
      <c r="C14" s="111"/>
      <c r="D14" s="111"/>
      <c r="E14" s="111"/>
      <c r="F14" s="111"/>
      <c r="G14" s="111"/>
      <c r="H14" s="111"/>
      <c r="I14" s="111"/>
      <c r="J14" s="111"/>
      <c r="K14" s="111"/>
      <c r="L14" s="111"/>
      <c r="M14" s="111"/>
      <c r="N14" s="111"/>
      <c r="O14" s="111"/>
      <c r="P14" s="380"/>
      <c r="Q14" s="380"/>
      <c r="R14" s="380"/>
      <c r="S14" s="380"/>
      <c r="T14" s="111"/>
      <c r="U14" s="111"/>
      <c r="V14" s="111"/>
      <c r="W14" s="111"/>
      <c r="X14" s="111"/>
      <c r="Y14" s="111"/>
      <c r="Z14" s="111"/>
      <c r="AA14" s="111"/>
      <c r="AB14" s="111"/>
      <c r="AC14" s="111"/>
      <c r="AD14" s="111"/>
      <c r="AE14" s="111"/>
      <c r="AF14" s="111"/>
      <c r="AG14" s="111"/>
      <c r="AH14" s="111"/>
      <c r="AI14" s="168"/>
      <c r="AJ14" s="116"/>
      <c r="AK14" s="117"/>
      <c r="AL14" s="49"/>
      <c r="AM14" s="49"/>
      <c r="AN14" s="115"/>
      <c r="AO14" s="108"/>
      <c r="AP14" s="115"/>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49"/>
      <c r="BZ14" s="49"/>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row>
    <row r="15" spans="1:241" s="114" customFormat="1" ht="13.5" customHeight="1">
      <c r="A15" s="110"/>
      <c r="B15" s="118" t="s">
        <v>11</v>
      </c>
      <c r="C15" s="119"/>
      <c r="D15" s="119"/>
      <c r="E15" s="119"/>
      <c r="F15" s="119"/>
      <c r="G15" s="119"/>
      <c r="H15" s="119"/>
      <c r="I15" s="119"/>
      <c r="J15" s="119"/>
      <c r="K15" s="119"/>
      <c r="L15" s="120"/>
      <c r="M15" s="118" t="s">
        <v>7</v>
      </c>
      <c r="N15" s="119"/>
      <c r="O15" s="119"/>
      <c r="P15" s="120"/>
      <c r="Q15" s="391" t="s">
        <v>8</v>
      </c>
      <c r="R15" s="392"/>
      <c r="S15" s="392"/>
      <c r="T15" s="392"/>
      <c r="U15" s="392"/>
      <c r="V15" s="392"/>
      <c r="W15" s="392"/>
      <c r="X15" s="392"/>
      <c r="Y15" s="392"/>
      <c r="Z15" s="392"/>
      <c r="AA15" s="392"/>
      <c r="AB15" s="392"/>
      <c r="AC15" s="392"/>
      <c r="AD15" s="392"/>
      <c r="AE15" s="392"/>
      <c r="AF15" s="392"/>
      <c r="AG15" s="392"/>
      <c r="AH15" s="393"/>
      <c r="AI15" s="168"/>
      <c r="AJ15" s="108"/>
      <c r="AK15" s="49"/>
      <c r="AL15" s="49"/>
      <c r="AM15" s="49"/>
      <c r="AN15" s="115"/>
      <c r="AO15" s="108"/>
      <c r="AP15" s="115"/>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49"/>
      <c r="BZ15" s="49"/>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row>
    <row r="16" spans="1:241" s="114" customFormat="1" ht="13.5" customHeight="1">
      <c r="A16" s="110"/>
      <c r="B16" s="391"/>
      <c r="C16" s="392"/>
      <c r="D16" s="392"/>
      <c r="E16" s="392"/>
      <c r="F16" s="392"/>
      <c r="G16" s="392"/>
      <c r="H16" s="392"/>
      <c r="I16" s="392"/>
      <c r="J16" s="392"/>
      <c r="K16" s="392"/>
      <c r="L16" s="393"/>
      <c r="M16" s="361"/>
      <c r="N16" s="362"/>
      <c r="O16" s="362"/>
      <c r="P16" s="363"/>
      <c r="Q16" s="391"/>
      <c r="R16" s="392"/>
      <c r="S16" s="392"/>
      <c r="T16" s="392"/>
      <c r="U16" s="392"/>
      <c r="V16" s="392"/>
      <c r="W16" s="392"/>
      <c r="X16" s="392"/>
      <c r="Y16" s="392"/>
      <c r="Z16" s="392"/>
      <c r="AA16" s="392"/>
      <c r="AB16" s="392"/>
      <c r="AC16" s="392"/>
      <c r="AD16" s="392"/>
      <c r="AE16" s="392"/>
      <c r="AF16" s="392"/>
      <c r="AG16" s="392"/>
      <c r="AH16" s="393"/>
      <c r="AI16" s="168"/>
      <c r="AJ16" s="170"/>
      <c r="AK16" s="49"/>
      <c r="AL16" s="49"/>
      <c r="AM16" s="49"/>
      <c r="AN16" s="115"/>
      <c r="AO16" s="108"/>
      <c r="AP16" s="115"/>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49"/>
      <c r="BZ16" s="49"/>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row>
    <row r="17" spans="1:241" s="114" customFormat="1" ht="13.5" customHeight="1">
      <c r="A17" s="110"/>
      <c r="B17" s="432" t="s">
        <v>28</v>
      </c>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168"/>
      <c r="AJ17" s="108"/>
      <c r="AK17" s="49"/>
      <c r="AL17" s="49"/>
      <c r="AM17" s="49"/>
      <c r="AN17" s="115"/>
      <c r="AO17" s="108"/>
      <c r="AP17" s="115"/>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49"/>
      <c r="BZ17" s="49"/>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row>
    <row r="18" spans="1:241" s="114" customFormat="1" ht="13.5" customHeight="1">
      <c r="A18" s="110"/>
      <c r="B18" s="383" t="s">
        <v>24</v>
      </c>
      <c r="C18" s="424"/>
      <c r="D18" s="424"/>
      <c r="E18" s="384"/>
      <c r="F18" s="383" t="s">
        <v>26</v>
      </c>
      <c r="G18" s="424"/>
      <c r="H18" s="384"/>
      <c r="I18" s="383" t="s">
        <v>25</v>
      </c>
      <c r="J18" s="384"/>
      <c r="K18" s="383" t="s">
        <v>47</v>
      </c>
      <c r="L18" s="424"/>
      <c r="M18" s="424"/>
      <c r="N18" s="384"/>
      <c r="O18" s="383" t="s">
        <v>25</v>
      </c>
      <c r="P18" s="384"/>
      <c r="Q18" s="383" t="s">
        <v>31</v>
      </c>
      <c r="R18" s="384"/>
      <c r="S18" s="383" t="s">
        <v>25</v>
      </c>
      <c r="T18" s="384"/>
      <c r="U18" s="383" t="s">
        <v>34</v>
      </c>
      <c r="V18" s="424"/>
      <c r="W18" s="383" t="s">
        <v>25</v>
      </c>
      <c r="X18" s="384"/>
      <c r="Y18" s="424" t="s">
        <v>50</v>
      </c>
      <c r="Z18" s="424"/>
      <c r="AA18" s="384"/>
      <c r="AB18" s="383" t="s">
        <v>25</v>
      </c>
      <c r="AC18" s="384"/>
      <c r="AD18" s="383" t="s">
        <v>51</v>
      </c>
      <c r="AE18" s="424"/>
      <c r="AF18" s="384"/>
      <c r="AG18" s="383" t="s">
        <v>25</v>
      </c>
      <c r="AH18" s="384"/>
      <c r="AI18" s="168"/>
      <c r="AJ18" s="108"/>
      <c r="AK18" s="49"/>
      <c r="AL18" s="49"/>
      <c r="AM18" s="49"/>
      <c r="AN18" s="115"/>
      <c r="AO18" s="108"/>
      <c r="AP18" s="115"/>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49"/>
      <c r="BZ18" s="49"/>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row>
    <row r="19" spans="1:241" s="114" customFormat="1" ht="13.5" customHeight="1">
      <c r="A19" s="110"/>
      <c r="B19" s="394" t="s">
        <v>42</v>
      </c>
      <c r="C19" s="395"/>
      <c r="D19" s="395"/>
      <c r="E19" s="396"/>
      <c r="F19" s="394" t="s">
        <v>63</v>
      </c>
      <c r="G19" s="395"/>
      <c r="H19" s="396"/>
      <c r="I19" s="394" t="s">
        <v>46</v>
      </c>
      <c r="J19" s="396"/>
      <c r="K19" s="394" t="s">
        <v>48</v>
      </c>
      <c r="L19" s="395"/>
      <c r="M19" s="395"/>
      <c r="N19" s="396"/>
      <c r="O19" s="394" t="s">
        <v>46</v>
      </c>
      <c r="P19" s="396"/>
      <c r="Q19" s="394" t="s">
        <v>32</v>
      </c>
      <c r="R19" s="396"/>
      <c r="S19" s="387" t="s">
        <v>49</v>
      </c>
      <c r="T19" s="388"/>
      <c r="U19" s="394" t="s">
        <v>35</v>
      </c>
      <c r="V19" s="395"/>
      <c r="W19" s="394" t="s">
        <v>36</v>
      </c>
      <c r="X19" s="396"/>
      <c r="Y19" s="395" t="s">
        <v>27</v>
      </c>
      <c r="Z19" s="395"/>
      <c r="AA19" s="396"/>
      <c r="AB19" s="387" t="s">
        <v>46</v>
      </c>
      <c r="AC19" s="388"/>
      <c r="AD19" s="394" t="s">
        <v>52</v>
      </c>
      <c r="AE19" s="395"/>
      <c r="AF19" s="396"/>
      <c r="AG19" s="394" t="s">
        <v>46</v>
      </c>
      <c r="AH19" s="396"/>
      <c r="AI19" s="168"/>
      <c r="AJ19" s="108"/>
      <c r="AK19" s="49"/>
      <c r="AL19" s="49"/>
      <c r="AM19" s="49"/>
      <c r="AN19" s="115"/>
      <c r="AO19" s="108"/>
      <c r="AP19" s="115"/>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49"/>
      <c r="BZ19" s="49"/>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row>
    <row r="20" spans="1:241" s="114" customFormat="1" ht="13.5" customHeight="1" thickBot="1">
      <c r="A20" s="110"/>
      <c r="B20" s="373" t="s">
        <v>43</v>
      </c>
      <c r="C20" s="374"/>
      <c r="D20" s="374"/>
      <c r="E20" s="375"/>
      <c r="F20" s="373" t="s">
        <v>44</v>
      </c>
      <c r="G20" s="374"/>
      <c r="H20" s="375"/>
      <c r="I20" s="373" t="s">
        <v>45</v>
      </c>
      <c r="J20" s="375"/>
      <c r="K20" s="373" t="s">
        <v>44</v>
      </c>
      <c r="L20" s="374"/>
      <c r="M20" s="374"/>
      <c r="N20" s="375"/>
      <c r="O20" s="373" t="s">
        <v>45</v>
      </c>
      <c r="P20" s="375"/>
      <c r="Q20" s="373" t="s">
        <v>33</v>
      </c>
      <c r="R20" s="375"/>
      <c r="S20" s="373"/>
      <c r="T20" s="375"/>
      <c r="U20" s="373" t="s">
        <v>33</v>
      </c>
      <c r="V20" s="374"/>
      <c r="W20" s="373" t="s">
        <v>45</v>
      </c>
      <c r="X20" s="375"/>
      <c r="Y20" s="374" t="s">
        <v>44</v>
      </c>
      <c r="Z20" s="374"/>
      <c r="AA20" s="375"/>
      <c r="AB20" s="373" t="s">
        <v>45</v>
      </c>
      <c r="AC20" s="375"/>
      <c r="AD20" s="373" t="s">
        <v>44</v>
      </c>
      <c r="AE20" s="374"/>
      <c r="AF20" s="375"/>
      <c r="AG20" s="373" t="s">
        <v>45</v>
      </c>
      <c r="AH20" s="375"/>
      <c r="AI20" s="168"/>
      <c r="AJ20" s="108"/>
      <c r="AK20" s="49"/>
      <c r="AL20" s="49"/>
      <c r="AM20" s="49"/>
      <c r="AN20" s="115"/>
      <c r="AO20" s="108"/>
      <c r="AP20" s="115"/>
      <c r="AQ20" s="108"/>
      <c r="AR20" s="108"/>
      <c r="AS20" s="108"/>
      <c r="AT20" s="108"/>
      <c r="AU20" s="108"/>
      <c r="AV20" s="108"/>
      <c r="AW20" s="108"/>
      <c r="AX20" s="108"/>
      <c r="AY20" s="108"/>
      <c r="AZ20" s="108"/>
      <c r="BA20" s="121" t="s">
        <v>24</v>
      </c>
      <c r="BB20" s="122" t="s">
        <v>59</v>
      </c>
      <c r="BC20" s="122" t="s">
        <v>9</v>
      </c>
      <c r="BD20" s="122" t="s">
        <v>60</v>
      </c>
      <c r="BE20" s="122" t="s">
        <v>61</v>
      </c>
      <c r="BF20" s="122" t="s">
        <v>62</v>
      </c>
      <c r="BG20" s="123"/>
      <c r="BH20" s="124"/>
      <c r="BI20" s="124"/>
      <c r="BJ20" s="124"/>
      <c r="BK20" s="124"/>
      <c r="BL20" s="98" t="s">
        <v>110</v>
      </c>
      <c r="BM20" s="108"/>
      <c r="BN20" s="108"/>
      <c r="BO20" s="108"/>
      <c r="BP20" s="108"/>
      <c r="BQ20" s="108"/>
      <c r="BR20" s="108"/>
      <c r="BS20" s="108"/>
      <c r="BT20" s="108"/>
      <c r="BU20" s="108"/>
      <c r="BV20" s="108"/>
      <c r="BW20" s="108"/>
      <c r="BX20" s="108"/>
      <c r="BY20" s="49"/>
      <c r="BZ20" s="49"/>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row>
    <row r="21" spans="1:241" s="114" customFormat="1" ht="13.5" customHeight="1" thickBot="1">
      <c r="A21" s="110"/>
      <c r="B21" s="397"/>
      <c r="C21" s="401"/>
      <c r="D21" s="401"/>
      <c r="E21" s="398"/>
      <c r="F21" s="402">
        <f>IF(B21="","",IF(OR(AN13="",AN13=0),B21,IF(AN13=1,B21*1,IF(AN13=2,B21*2.25,IF(AN13=3,B21*3.5,B21*5)))))</f>
      </c>
      <c r="G21" s="403"/>
      <c r="H21" s="404"/>
      <c r="I21" s="389">
        <f>IF(OR(B16="",B21=""),"",Berechnung!$I$13)</f>
      </c>
      <c r="J21" s="390"/>
      <c r="K21" s="356"/>
      <c r="L21" s="357"/>
      <c r="M21" s="357"/>
      <c r="N21" s="358"/>
      <c r="O21" s="389">
        <f>IF(OR(I21="",B21="",K21=""),"",Berechnung!$J$13)</f>
      </c>
      <c r="P21" s="390"/>
      <c r="Q21" s="402"/>
      <c r="R21" s="404"/>
      <c r="S21" s="399">
        <f>IF(OR(I21="",B21="",Q21=""),"",Berechnung!$K$13)</f>
      </c>
      <c r="T21" s="400"/>
      <c r="U21" s="397"/>
      <c r="V21" s="398"/>
      <c r="W21" s="399">
        <f>IF(OR(I21="",B21="",U21=""),"",Berechnung!$L$13)</f>
      </c>
      <c r="X21" s="400"/>
      <c r="Y21" s="402"/>
      <c r="Z21" s="403"/>
      <c r="AA21" s="404"/>
      <c r="AB21" s="399">
        <f>IF(OR(I21="",B21="",Y21=""),"",Berechnung!$M$13)</f>
      </c>
      <c r="AC21" s="400"/>
      <c r="AD21" s="419"/>
      <c r="AE21" s="420"/>
      <c r="AF21" s="421"/>
      <c r="AG21" s="399">
        <f>IF(OR(I21="",B21="",AD21=""),"",Berechnung!$N$13)</f>
      </c>
      <c r="AH21" s="400"/>
      <c r="AI21" s="168"/>
      <c r="AJ21" s="108"/>
      <c r="AK21" s="49"/>
      <c r="AL21" s="49"/>
      <c r="AM21" s="49"/>
      <c r="AN21" s="115"/>
      <c r="AO21" s="108"/>
      <c r="AP21" s="115"/>
      <c r="AQ21" s="108"/>
      <c r="AR21" s="108"/>
      <c r="AS21" s="108"/>
      <c r="AT21" s="108"/>
      <c r="AU21" s="108"/>
      <c r="AV21" s="108"/>
      <c r="AW21" s="108"/>
      <c r="AX21" s="108"/>
      <c r="AY21" s="108"/>
      <c r="AZ21" s="108"/>
      <c r="BA21" s="112">
        <f>Berechnung!AB13</f>
        <v>750</v>
      </c>
      <c r="BB21" s="112">
        <f>Berechnung!AC13</f>
        <v>0</v>
      </c>
      <c r="BC21" s="112">
        <f>Berechnung!AD13</f>
        <v>0</v>
      </c>
      <c r="BD21" s="112">
        <f>Berechnung!AE13</f>
        <v>0</v>
      </c>
      <c r="BE21" s="112" t="b">
        <f>Berechnung!AG13</f>
        <v>0</v>
      </c>
      <c r="BF21" s="112">
        <f>Berechnung!AH13</f>
        <v>0</v>
      </c>
      <c r="BG21" s="112"/>
      <c r="BH21" s="112"/>
      <c r="BI21" s="112"/>
      <c r="BJ21" s="112"/>
      <c r="BK21" s="112"/>
      <c r="BL21" s="73">
        <f>Berechnung!AN13</f>
        <v>0</v>
      </c>
      <c r="BM21" s="108"/>
      <c r="BN21" s="108"/>
      <c r="BO21" s="108"/>
      <c r="BP21" s="108"/>
      <c r="BQ21" s="108"/>
      <c r="BR21" s="108"/>
      <c r="BS21" s="108"/>
      <c r="BT21" s="108"/>
      <c r="BU21" s="108"/>
      <c r="BV21" s="108"/>
      <c r="BW21" s="108"/>
      <c r="BX21" s="108"/>
      <c r="BY21" s="49"/>
      <c r="BZ21" s="49"/>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row>
    <row r="22" spans="1:241" s="114" customFormat="1" ht="13.5" customHeight="1" thickBot="1">
      <c r="A22" s="110"/>
      <c r="B22" s="422">
        <f>IF(AC22&lt;&gt;"",Allgemein!$AQ$23,"")</f>
      </c>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3"/>
      <c r="AC22" s="416">
        <f>IF(Berechnung!X13&gt;0,Berechnung!X13,"")</f>
      </c>
      <c r="AD22" s="417"/>
      <c r="AE22" s="417"/>
      <c r="AF22" s="417"/>
      <c r="AG22" s="417"/>
      <c r="AH22" s="418"/>
      <c r="AI22" s="168"/>
      <c r="AJ22" s="108"/>
      <c r="AK22" s="49"/>
      <c r="AL22" s="49"/>
      <c r="AM22" s="49"/>
      <c r="AN22" s="115"/>
      <c r="AO22" s="108"/>
      <c r="AP22" s="115"/>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49"/>
      <c r="BZ22" s="49"/>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row>
    <row r="23" spans="1:241" s="114" customFormat="1" ht="13.5" customHeight="1">
      <c r="A23" s="110"/>
      <c r="B23" s="113"/>
      <c r="C23" s="113"/>
      <c r="D23" s="113"/>
      <c r="E23" s="113"/>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68"/>
      <c r="AJ23" s="108"/>
      <c r="AK23" s="49"/>
      <c r="AL23" s="49"/>
      <c r="AM23" s="49"/>
      <c r="AN23" s="115"/>
      <c r="AO23" s="108"/>
      <c r="AP23" s="115"/>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49"/>
      <c r="BZ23" s="49"/>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row>
    <row r="24" spans="1:241" s="114" customFormat="1" ht="4.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68"/>
      <c r="AJ24" s="108"/>
      <c r="AK24" s="49"/>
      <c r="AL24" s="49"/>
      <c r="AM24" s="49"/>
      <c r="AN24" s="115"/>
      <c r="AO24" s="108"/>
      <c r="AP24" s="115"/>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49"/>
      <c r="BZ24" s="49"/>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row>
    <row r="25" spans="2:88" ht="13.5" customHeight="1">
      <c r="B25" s="33" t="s">
        <v>74</v>
      </c>
      <c r="C25" s="33"/>
      <c r="D25" s="33"/>
      <c r="E25" s="33"/>
      <c r="F25" s="33"/>
      <c r="G25" s="33"/>
      <c r="H25" s="249">
        <f>H13+1</f>
        <v>3</v>
      </c>
      <c r="I25" s="33"/>
      <c r="J25" s="33"/>
      <c r="K25" s="33"/>
      <c r="L25" s="33"/>
      <c r="M25" s="33"/>
      <c r="N25" s="33"/>
      <c r="O25" s="33"/>
      <c r="P25" s="347" t="s">
        <v>119</v>
      </c>
      <c r="Q25" s="347"/>
      <c r="R25" s="347"/>
      <c r="S25" s="347"/>
      <c r="T25" s="33"/>
      <c r="U25" s="33"/>
      <c r="V25" s="33"/>
      <c r="W25" s="33"/>
      <c r="X25" s="33"/>
      <c r="Y25" s="33"/>
      <c r="Z25" s="33"/>
      <c r="AA25" s="33"/>
      <c r="AB25" s="33"/>
      <c r="AC25" s="33"/>
      <c r="AD25" s="33"/>
      <c r="AE25" s="33"/>
      <c r="AF25" s="33"/>
      <c r="AG25" s="33"/>
      <c r="AH25" s="33"/>
      <c r="BX25" s="3"/>
      <c r="CJ25" s="4"/>
    </row>
    <row r="26" spans="2:88" ht="13.5" customHeight="1">
      <c r="B26" s="33"/>
      <c r="C26" s="33"/>
      <c r="D26" s="33"/>
      <c r="E26" s="33"/>
      <c r="F26" s="33"/>
      <c r="G26" s="33"/>
      <c r="H26" s="33"/>
      <c r="I26" s="33"/>
      <c r="J26" s="33"/>
      <c r="K26" s="33"/>
      <c r="L26" s="33"/>
      <c r="M26" s="33"/>
      <c r="N26" s="33"/>
      <c r="O26" s="33"/>
      <c r="P26" s="355"/>
      <c r="Q26" s="355"/>
      <c r="R26" s="355"/>
      <c r="S26" s="355"/>
      <c r="T26" s="33"/>
      <c r="U26" s="33"/>
      <c r="V26" s="33"/>
      <c r="W26" s="33"/>
      <c r="X26" s="33"/>
      <c r="Y26" s="33"/>
      <c r="Z26" s="33"/>
      <c r="AA26" s="33"/>
      <c r="AB26" s="33"/>
      <c r="AC26" s="33"/>
      <c r="AD26" s="33"/>
      <c r="AE26" s="33"/>
      <c r="AF26" s="33"/>
      <c r="AG26" s="33"/>
      <c r="AH26" s="33"/>
      <c r="AJ26" s="40"/>
      <c r="AK26" s="32" t="b">
        <v>0</v>
      </c>
      <c r="AL26" s="2" t="b">
        <v>0</v>
      </c>
      <c r="AM26" s="102"/>
      <c r="AN26" s="99">
        <v>1</v>
      </c>
      <c r="AP26" s="99">
        <v>0</v>
      </c>
      <c r="AQ26" s="3">
        <f>IF(OR(AK26=TRUE,AL26=TRUE),H25,0)</f>
        <v>0</v>
      </c>
      <c r="AR26" s="3">
        <f>$AQ$1</f>
        <v>0</v>
      </c>
      <c r="AT26" s="3" t="b">
        <v>0</v>
      </c>
      <c r="AU26" s="3">
        <f>IF(AK26=TRUE,1,0)</f>
        <v>0</v>
      </c>
      <c r="AV26" s="3">
        <f>IF(AL26=TRUE,3,0)</f>
        <v>0</v>
      </c>
      <c r="AW26" s="3">
        <f>IF(AND(AK26=TRUE,AT26=TRUE),1,0)</f>
        <v>0</v>
      </c>
      <c r="BX26" s="3"/>
      <c r="CJ26" s="4"/>
    </row>
    <row r="27" spans="2:88" ht="13.5" customHeight="1">
      <c r="B27" s="34" t="s">
        <v>11</v>
      </c>
      <c r="C27" s="35"/>
      <c r="D27" s="35"/>
      <c r="E27" s="35"/>
      <c r="F27" s="35"/>
      <c r="G27" s="35"/>
      <c r="H27" s="35"/>
      <c r="I27" s="35"/>
      <c r="J27" s="35"/>
      <c r="K27" s="35"/>
      <c r="L27" s="36"/>
      <c r="M27" s="34" t="s">
        <v>7</v>
      </c>
      <c r="N27" s="35"/>
      <c r="O27" s="35"/>
      <c r="P27" s="36"/>
      <c r="Q27" s="407" t="s">
        <v>8</v>
      </c>
      <c r="R27" s="408"/>
      <c r="S27" s="408"/>
      <c r="T27" s="408"/>
      <c r="U27" s="408"/>
      <c r="V27" s="408"/>
      <c r="W27" s="408"/>
      <c r="X27" s="408"/>
      <c r="Y27" s="408"/>
      <c r="Z27" s="408"/>
      <c r="AA27" s="408"/>
      <c r="AB27" s="408"/>
      <c r="AC27" s="408"/>
      <c r="AD27" s="408"/>
      <c r="AE27" s="408"/>
      <c r="AF27" s="408"/>
      <c r="AG27" s="408"/>
      <c r="AH27" s="409"/>
      <c r="AM27" s="102"/>
      <c r="BX27" s="3"/>
      <c r="CJ27" s="4"/>
    </row>
    <row r="28" spans="2:88" ht="13.5" customHeight="1">
      <c r="B28" s="407"/>
      <c r="C28" s="408"/>
      <c r="D28" s="408"/>
      <c r="E28" s="408"/>
      <c r="F28" s="408"/>
      <c r="G28" s="408"/>
      <c r="H28" s="408"/>
      <c r="I28" s="408"/>
      <c r="J28" s="408"/>
      <c r="K28" s="408"/>
      <c r="L28" s="409"/>
      <c r="M28" s="376"/>
      <c r="N28" s="377"/>
      <c r="O28" s="377"/>
      <c r="P28" s="378"/>
      <c r="Q28" s="407"/>
      <c r="R28" s="408"/>
      <c r="S28" s="408"/>
      <c r="T28" s="408"/>
      <c r="U28" s="408"/>
      <c r="V28" s="408"/>
      <c r="W28" s="408"/>
      <c r="X28" s="408"/>
      <c r="Y28" s="408"/>
      <c r="Z28" s="408"/>
      <c r="AA28" s="408"/>
      <c r="AB28" s="408"/>
      <c r="AC28" s="408"/>
      <c r="AD28" s="408"/>
      <c r="AE28" s="408"/>
      <c r="AF28" s="408"/>
      <c r="AG28" s="408"/>
      <c r="AH28" s="409"/>
      <c r="AL28" s="46"/>
      <c r="AM28" s="102"/>
      <c r="BX28" s="3"/>
      <c r="CJ28" s="4"/>
    </row>
    <row r="29" spans="2:88" ht="13.5" customHeight="1">
      <c r="B29" s="433" t="s">
        <v>28</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M29" s="102"/>
      <c r="BX29" s="3"/>
      <c r="CJ29" s="4"/>
    </row>
    <row r="30" spans="2:88" ht="13.5" customHeight="1">
      <c r="B30" s="367" t="s">
        <v>24</v>
      </c>
      <c r="C30" s="369"/>
      <c r="D30" s="369"/>
      <c r="E30" s="368"/>
      <c r="F30" s="367" t="s">
        <v>26</v>
      </c>
      <c r="G30" s="369"/>
      <c r="H30" s="368"/>
      <c r="I30" s="367" t="s">
        <v>25</v>
      </c>
      <c r="J30" s="368"/>
      <c r="K30" s="367" t="s">
        <v>47</v>
      </c>
      <c r="L30" s="369"/>
      <c r="M30" s="369"/>
      <c r="N30" s="368"/>
      <c r="O30" s="367" t="s">
        <v>25</v>
      </c>
      <c r="P30" s="368"/>
      <c r="Q30" s="367" t="s">
        <v>31</v>
      </c>
      <c r="R30" s="368"/>
      <c r="S30" s="367" t="s">
        <v>25</v>
      </c>
      <c r="T30" s="368"/>
      <c r="U30" s="367" t="s">
        <v>34</v>
      </c>
      <c r="V30" s="369"/>
      <c r="W30" s="367" t="s">
        <v>25</v>
      </c>
      <c r="X30" s="368"/>
      <c r="Y30" s="369" t="s">
        <v>50</v>
      </c>
      <c r="Z30" s="369"/>
      <c r="AA30" s="368"/>
      <c r="AB30" s="367" t="s">
        <v>25</v>
      </c>
      <c r="AC30" s="368"/>
      <c r="AD30" s="367" t="s">
        <v>51</v>
      </c>
      <c r="AE30" s="369"/>
      <c r="AF30" s="368"/>
      <c r="AG30" s="367" t="s">
        <v>25</v>
      </c>
      <c r="AH30" s="368"/>
      <c r="BX30" s="3"/>
      <c r="CJ30" s="4"/>
    </row>
    <row r="31" spans="2:88" ht="13.5" customHeight="1">
      <c r="B31" s="370" t="s">
        <v>42</v>
      </c>
      <c r="C31" s="329"/>
      <c r="D31" s="329"/>
      <c r="E31" s="371"/>
      <c r="F31" s="370" t="s">
        <v>63</v>
      </c>
      <c r="G31" s="329"/>
      <c r="H31" s="371"/>
      <c r="I31" s="370" t="s">
        <v>46</v>
      </c>
      <c r="J31" s="371"/>
      <c r="K31" s="370" t="s">
        <v>48</v>
      </c>
      <c r="L31" s="329"/>
      <c r="M31" s="329"/>
      <c r="N31" s="371"/>
      <c r="O31" s="370" t="s">
        <v>46</v>
      </c>
      <c r="P31" s="371"/>
      <c r="Q31" s="370" t="s">
        <v>32</v>
      </c>
      <c r="R31" s="371"/>
      <c r="S31" s="381" t="s">
        <v>49</v>
      </c>
      <c r="T31" s="382"/>
      <c r="U31" s="370" t="s">
        <v>35</v>
      </c>
      <c r="V31" s="329"/>
      <c r="W31" s="370" t="s">
        <v>36</v>
      </c>
      <c r="X31" s="371"/>
      <c r="Y31" s="329" t="s">
        <v>27</v>
      </c>
      <c r="Z31" s="329"/>
      <c r="AA31" s="371"/>
      <c r="AB31" s="381" t="s">
        <v>46</v>
      </c>
      <c r="AC31" s="382"/>
      <c r="AD31" s="370" t="s">
        <v>52</v>
      </c>
      <c r="AE31" s="329"/>
      <c r="AF31" s="371"/>
      <c r="AG31" s="370" t="s">
        <v>46</v>
      </c>
      <c r="AH31" s="371"/>
      <c r="BX31" s="3"/>
      <c r="CJ31" s="4"/>
    </row>
    <row r="32" spans="2:88" ht="13.5" customHeight="1" thickBot="1">
      <c r="B32" s="359" t="s">
        <v>43</v>
      </c>
      <c r="C32" s="338"/>
      <c r="D32" s="338"/>
      <c r="E32" s="360"/>
      <c r="F32" s="359" t="s">
        <v>44</v>
      </c>
      <c r="G32" s="338"/>
      <c r="H32" s="360"/>
      <c r="I32" s="359" t="s">
        <v>45</v>
      </c>
      <c r="J32" s="360"/>
      <c r="K32" s="359" t="s">
        <v>44</v>
      </c>
      <c r="L32" s="338"/>
      <c r="M32" s="338"/>
      <c r="N32" s="360"/>
      <c r="O32" s="359" t="s">
        <v>45</v>
      </c>
      <c r="P32" s="360"/>
      <c r="Q32" s="359" t="s">
        <v>33</v>
      </c>
      <c r="R32" s="360"/>
      <c r="S32" s="359"/>
      <c r="T32" s="360"/>
      <c r="U32" s="359" t="s">
        <v>33</v>
      </c>
      <c r="V32" s="338"/>
      <c r="W32" s="359" t="s">
        <v>45</v>
      </c>
      <c r="X32" s="360"/>
      <c r="Y32" s="338" t="s">
        <v>44</v>
      </c>
      <c r="Z32" s="338"/>
      <c r="AA32" s="360"/>
      <c r="AB32" s="359" t="s">
        <v>45</v>
      </c>
      <c r="AC32" s="360"/>
      <c r="AD32" s="359" t="s">
        <v>44</v>
      </c>
      <c r="AE32" s="338"/>
      <c r="AF32" s="360"/>
      <c r="AG32" s="359" t="s">
        <v>45</v>
      </c>
      <c r="AH32" s="360"/>
      <c r="BA32" s="95" t="s">
        <v>24</v>
      </c>
      <c r="BB32" s="96" t="s">
        <v>59</v>
      </c>
      <c r="BC32" s="96" t="s">
        <v>9</v>
      </c>
      <c r="BD32" s="96" t="s">
        <v>60</v>
      </c>
      <c r="BE32" s="96" t="s">
        <v>61</v>
      </c>
      <c r="BF32" s="96" t="s">
        <v>62</v>
      </c>
      <c r="BG32" s="85"/>
      <c r="BH32" s="97"/>
      <c r="BI32" s="97"/>
      <c r="BJ32" s="97"/>
      <c r="BK32" s="97"/>
      <c r="BL32" s="98" t="s">
        <v>110</v>
      </c>
      <c r="BX32" s="3"/>
      <c r="CJ32" s="4"/>
    </row>
    <row r="33" spans="2:88" ht="13.5" customHeight="1" thickBot="1">
      <c r="B33" s="405"/>
      <c r="C33" s="413"/>
      <c r="D33" s="413"/>
      <c r="E33" s="406"/>
      <c r="F33" s="364">
        <f>IF(B33="","",IF(OR(AN26="",AN26=0),B33,IF(AN26=1,B33*1,IF(AN26=2,B33*2.25,IF(AN26=3,B33*3.5,B33*5)))))</f>
      </c>
      <c r="G33" s="365"/>
      <c r="H33" s="366"/>
      <c r="I33" s="414">
        <f>IF(OR(B28="",B33=""),"",Berechnung!$I$14)</f>
      </c>
      <c r="J33" s="415"/>
      <c r="K33" s="410"/>
      <c r="L33" s="411"/>
      <c r="M33" s="411"/>
      <c r="N33" s="412"/>
      <c r="O33" s="414">
        <f>IF(OR(I33="",B33="",K33=""),"",Berechnung!$J$14)</f>
      </c>
      <c r="P33" s="415"/>
      <c r="Q33" s="364"/>
      <c r="R33" s="366"/>
      <c r="S33" s="385">
        <f>IF(OR(I33="",B33="",Q33=""),"",Berechnung!$K$14)</f>
      </c>
      <c r="T33" s="386"/>
      <c r="U33" s="405"/>
      <c r="V33" s="406"/>
      <c r="W33" s="385">
        <f>IF(OR(I33="",B33="",U33=""),"",Berechnung!$L$14)</f>
      </c>
      <c r="X33" s="386"/>
      <c r="Y33" s="364"/>
      <c r="Z33" s="365"/>
      <c r="AA33" s="366"/>
      <c r="AB33" s="385">
        <f>IF(OR(I33="",B33="",Y33=""),"",Berechnung!$M$14)</f>
      </c>
      <c r="AC33" s="386"/>
      <c r="AD33" s="426"/>
      <c r="AE33" s="427"/>
      <c r="AF33" s="428"/>
      <c r="AG33" s="385">
        <f>IF(OR(I33="",B33="",AD33=""),"",Berechnung!$N$14)</f>
      </c>
      <c r="AH33" s="386"/>
      <c r="BA33" s="73">
        <f>Berechnung!AB14</f>
        <v>750</v>
      </c>
      <c r="BB33" s="73">
        <f>Berechnung!AC14</f>
        <v>0</v>
      </c>
      <c r="BC33" s="73">
        <f>Berechnung!AD14</f>
        <v>0</v>
      </c>
      <c r="BD33" s="73">
        <f>Berechnung!AE14</f>
        <v>0</v>
      </c>
      <c r="BE33" s="73" t="b">
        <f>Berechnung!AG14</f>
        <v>0</v>
      </c>
      <c r="BF33" s="73">
        <f>Berechnung!AH14</f>
        <v>0</v>
      </c>
      <c r="BG33" s="73"/>
      <c r="BH33" s="73"/>
      <c r="BI33" s="73"/>
      <c r="BJ33" s="73"/>
      <c r="BK33" s="73"/>
      <c r="BL33" s="73">
        <f>Berechnung!AN14</f>
        <v>0</v>
      </c>
      <c r="BX33" s="3"/>
      <c r="CJ33" s="4"/>
    </row>
    <row r="34" spans="2:88" ht="13.5" customHeight="1" thickBot="1">
      <c r="B34" s="434">
        <f>IF(AC34&lt;&gt;"",Allgemein!$AQ$23,"")</f>
      </c>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5"/>
      <c r="AC34" s="429">
        <f>IF(Berechnung!X14&gt;0,Berechnung!X14,"")</f>
      </c>
      <c r="AD34" s="430"/>
      <c r="AE34" s="430"/>
      <c r="AF34" s="430"/>
      <c r="AG34" s="430"/>
      <c r="AH34" s="431"/>
      <c r="BX34" s="3"/>
      <c r="CJ34" s="4"/>
    </row>
    <row r="35" spans="2:88" ht="13.5" customHeight="1">
      <c r="B35" s="1"/>
      <c r="C35" s="1"/>
      <c r="D35" s="1"/>
      <c r="E35" s="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BX35" s="3"/>
      <c r="CJ35" s="4"/>
    </row>
    <row r="36" spans="1:241" s="114" customFormat="1" ht="9.75"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68"/>
      <c r="AJ36" s="108"/>
      <c r="AK36" s="49"/>
      <c r="AL36" s="49"/>
      <c r="AM36" s="49"/>
      <c r="AN36" s="115"/>
      <c r="AO36" s="108"/>
      <c r="AP36" s="115"/>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49"/>
      <c r="BZ36" s="49"/>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row>
    <row r="37" spans="1:241" s="114" customFormat="1" ht="13.5" customHeight="1">
      <c r="A37" s="110"/>
      <c r="B37" s="111" t="s">
        <v>74</v>
      </c>
      <c r="C37" s="111"/>
      <c r="D37" s="111"/>
      <c r="E37" s="111"/>
      <c r="F37" s="111"/>
      <c r="G37" s="111"/>
      <c r="H37" s="250">
        <f>H25+1</f>
        <v>4</v>
      </c>
      <c r="I37" s="111"/>
      <c r="J37" s="111"/>
      <c r="K37" s="111"/>
      <c r="L37" s="111"/>
      <c r="M37" s="111"/>
      <c r="N37" s="111"/>
      <c r="O37" s="111"/>
      <c r="P37" s="379" t="s">
        <v>119</v>
      </c>
      <c r="Q37" s="379"/>
      <c r="R37" s="379"/>
      <c r="S37" s="379"/>
      <c r="T37" s="111"/>
      <c r="U37" s="111"/>
      <c r="V37" s="111"/>
      <c r="W37" s="111"/>
      <c r="X37" s="111"/>
      <c r="Y37" s="111"/>
      <c r="Z37" s="111"/>
      <c r="AA37" s="111"/>
      <c r="AB37" s="111"/>
      <c r="AC37" s="111"/>
      <c r="AD37" s="111"/>
      <c r="AE37" s="111"/>
      <c r="AF37" s="111"/>
      <c r="AG37" s="111"/>
      <c r="AH37" s="111"/>
      <c r="AI37" s="168"/>
      <c r="AJ37" s="108"/>
      <c r="AK37" s="49"/>
      <c r="AL37" s="49"/>
      <c r="AM37" s="49"/>
      <c r="AN37" s="115"/>
      <c r="AO37" s="108"/>
      <c r="AP37" s="115"/>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49"/>
      <c r="BZ37" s="49"/>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row>
    <row r="38" spans="1:241" s="114" customFormat="1" ht="13.5" customHeight="1">
      <c r="A38" s="110"/>
      <c r="B38" s="111"/>
      <c r="C38" s="111"/>
      <c r="D38" s="111"/>
      <c r="E38" s="111"/>
      <c r="F38" s="111"/>
      <c r="G38" s="111"/>
      <c r="H38" s="111"/>
      <c r="I38" s="111"/>
      <c r="J38" s="111"/>
      <c r="K38" s="111"/>
      <c r="L38" s="111"/>
      <c r="M38" s="111"/>
      <c r="N38" s="111"/>
      <c r="O38" s="111"/>
      <c r="P38" s="380"/>
      <c r="Q38" s="380"/>
      <c r="R38" s="380"/>
      <c r="S38" s="380"/>
      <c r="T38" s="111"/>
      <c r="U38" s="111"/>
      <c r="V38" s="111"/>
      <c r="W38" s="111"/>
      <c r="X38" s="111"/>
      <c r="Y38" s="111"/>
      <c r="Z38" s="111"/>
      <c r="AA38" s="111"/>
      <c r="AB38" s="111"/>
      <c r="AC38" s="111"/>
      <c r="AD38" s="111"/>
      <c r="AE38" s="111"/>
      <c r="AF38" s="111"/>
      <c r="AG38" s="111"/>
      <c r="AH38" s="111"/>
      <c r="AI38" s="168"/>
      <c r="AJ38" s="116"/>
      <c r="AK38" s="117" t="b">
        <v>0</v>
      </c>
      <c r="AL38" s="49" t="b">
        <v>0</v>
      </c>
      <c r="AM38" s="49"/>
      <c r="AN38" s="115">
        <v>1</v>
      </c>
      <c r="AO38" s="108"/>
      <c r="AP38" s="115">
        <v>0</v>
      </c>
      <c r="AQ38" s="108">
        <f>IF(OR(AK38=TRUE,AL38=TRUE),H37,0)</f>
        <v>0</v>
      </c>
      <c r="AR38" s="108">
        <f>$AQ$1</f>
        <v>0</v>
      </c>
      <c r="AS38" s="108"/>
      <c r="AT38" s="108" t="b">
        <v>0</v>
      </c>
      <c r="AU38" s="3">
        <f>IF(AK38=TRUE,1,0)</f>
        <v>0</v>
      </c>
      <c r="AV38" s="3">
        <f>IF(AL38=TRUE,3,0)</f>
        <v>0</v>
      </c>
      <c r="AW38" s="3">
        <f>IF(AND(AK38=TRUE,AT38=TRUE),1,0)</f>
        <v>0</v>
      </c>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49"/>
      <c r="BZ38" s="49"/>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row>
    <row r="39" spans="1:241" s="114" customFormat="1" ht="13.5" customHeight="1">
      <c r="A39" s="110"/>
      <c r="B39" s="118" t="s">
        <v>11</v>
      </c>
      <c r="C39" s="119"/>
      <c r="D39" s="119"/>
      <c r="E39" s="119"/>
      <c r="F39" s="119"/>
      <c r="G39" s="119"/>
      <c r="H39" s="119"/>
      <c r="I39" s="119"/>
      <c r="J39" s="119"/>
      <c r="K39" s="119"/>
      <c r="L39" s="120"/>
      <c r="M39" s="118" t="s">
        <v>7</v>
      </c>
      <c r="N39" s="119"/>
      <c r="O39" s="119"/>
      <c r="P39" s="120"/>
      <c r="Q39" s="391" t="s">
        <v>8</v>
      </c>
      <c r="R39" s="392"/>
      <c r="S39" s="392"/>
      <c r="T39" s="392"/>
      <c r="U39" s="392"/>
      <c r="V39" s="392"/>
      <c r="W39" s="392"/>
      <c r="X39" s="392"/>
      <c r="Y39" s="392"/>
      <c r="Z39" s="392"/>
      <c r="AA39" s="392"/>
      <c r="AB39" s="392"/>
      <c r="AC39" s="392"/>
      <c r="AD39" s="392"/>
      <c r="AE39" s="392"/>
      <c r="AF39" s="392"/>
      <c r="AG39" s="392"/>
      <c r="AH39" s="393"/>
      <c r="AI39" s="168"/>
      <c r="AJ39" s="108"/>
      <c r="AK39" s="49"/>
      <c r="AL39" s="49"/>
      <c r="AM39" s="49"/>
      <c r="AN39" s="115"/>
      <c r="AO39" s="108"/>
      <c r="AP39" s="115"/>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49"/>
      <c r="BZ39" s="49"/>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row>
    <row r="40" spans="1:241" s="114" customFormat="1" ht="13.5" customHeight="1">
      <c r="A40" s="110"/>
      <c r="B40" s="391"/>
      <c r="C40" s="392"/>
      <c r="D40" s="392"/>
      <c r="E40" s="392"/>
      <c r="F40" s="392"/>
      <c r="G40" s="392"/>
      <c r="H40" s="392"/>
      <c r="I40" s="392"/>
      <c r="J40" s="392"/>
      <c r="K40" s="392"/>
      <c r="L40" s="393"/>
      <c r="M40" s="361"/>
      <c r="N40" s="362"/>
      <c r="O40" s="362"/>
      <c r="P40" s="363"/>
      <c r="Q40" s="391"/>
      <c r="R40" s="392"/>
      <c r="S40" s="392"/>
      <c r="T40" s="392"/>
      <c r="U40" s="392"/>
      <c r="V40" s="392"/>
      <c r="W40" s="392"/>
      <c r="X40" s="392"/>
      <c r="Y40" s="392"/>
      <c r="Z40" s="392"/>
      <c r="AA40" s="392"/>
      <c r="AB40" s="392"/>
      <c r="AC40" s="392"/>
      <c r="AD40" s="392"/>
      <c r="AE40" s="392"/>
      <c r="AF40" s="392"/>
      <c r="AG40" s="392"/>
      <c r="AH40" s="393"/>
      <c r="AI40" s="168"/>
      <c r="AJ40" s="108"/>
      <c r="AK40" s="49"/>
      <c r="AL40" s="49"/>
      <c r="AM40" s="49"/>
      <c r="AN40" s="115"/>
      <c r="AO40" s="108"/>
      <c r="AP40" s="115"/>
      <c r="AQ40" s="108"/>
      <c r="AR40" s="108"/>
      <c r="AS40" s="108"/>
      <c r="AT40" s="108"/>
      <c r="AU40" s="108"/>
      <c r="AV40" s="108">
        <f>IF(Berechnung!X40&gt;0,Berechnung!X40,"")</f>
      </c>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49"/>
      <c r="BZ40" s="49"/>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row>
    <row r="41" spans="1:241" s="114" customFormat="1" ht="13.5" customHeight="1">
      <c r="A41" s="110"/>
      <c r="B41" s="432" t="s">
        <v>28</v>
      </c>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168"/>
      <c r="AJ41" s="108"/>
      <c r="AK41" s="49"/>
      <c r="AL41" s="49"/>
      <c r="AM41" s="49"/>
      <c r="AN41" s="115"/>
      <c r="AO41" s="108"/>
      <c r="AP41" s="115"/>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49"/>
      <c r="BZ41" s="49"/>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row>
    <row r="42" spans="1:241" s="114" customFormat="1" ht="13.5" customHeight="1">
      <c r="A42" s="110"/>
      <c r="B42" s="383" t="s">
        <v>24</v>
      </c>
      <c r="C42" s="424"/>
      <c r="D42" s="424"/>
      <c r="E42" s="384"/>
      <c r="F42" s="383" t="s">
        <v>26</v>
      </c>
      <c r="G42" s="424"/>
      <c r="H42" s="384"/>
      <c r="I42" s="383" t="s">
        <v>25</v>
      </c>
      <c r="J42" s="384"/>
      <c r="K42" s="383" t="s">
        <v>47</v>
      </c>
      <c r="L42" s="424"/>
      <c r="M42" s="424"/>
      <c r="N42" s="384"/>
      <c r="O42" s="383" t="s">
        <v>25</v>
      </c>
      <c r="P42" s="384"/>
      <c r="Q42" s="383" t="s">
        <v>31</v>
      </c>
      <c r="R42" s="384"/>
      <c r="S42" s="383" t="s">
        <v>25</v>
      </c>
      <c r="T42" s="384"/>
      <c r="U42" s="383" t="s">
        <v>34</v>
      </c>
      <c r="V42" s="424"/>
      <c r="W42" s="383" t="s">
        <v>25</v>
      </c>
      <c r="X42" s="384"/>
      <c r="Y42" s="424" t="s">
        <v>50</v>
      </c>
      <c r="Z42" s="424"/>
      <c r="AA42" s="384"/>
      <c r="AB42" s="383" t="s">
        <v>25</v>
      </c>
      <c r="AC42" s="384"/>
      <c r="AD42" s="383" t="s">
        <v>51</v>
      </c>
      <c r="AE42" s="424"/>
      <c r="AF42" s="384"/>
      <c r="AG42" s="383" t="s">
        <v>25</v>
      </c>
      <c r="AH42" s="384"/>
      <c r="AI42" s="168"/>
      <c r="AJ42" s="108"/>
      <c r="AK42" s="49"/>
      <c r="AL42" s="49"/>
      <c r="AM42" s="49"/>
      <c r="AN42" s="115"/>
      <c r="AO42" s="108"/>
      <c r="AP42" s="115"/>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49"/>
      <c r="BZ42" s="49"/>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row>
    <row r="43" spans="1:241" s="114" customFormat="1" ht="13.5" customHeight="1">
      <c r="A43" s="110"/>
      <c r="B43" s="394" t="s">
        <v>42</v>
      </c>
      <c r="C43" s="395"/>
      <c r="D43" s="395"/>
      <c r="E43" s="396"/>
      <c r="F43" s="394" t="s">
        <v>63</v>
      </c>
      <c r="G43" s="395"/>
      <c r="H43" s="396"/>
      <c r="I43" s="394" t="s">
        <v>46</v>
      </c>
      <c r="J43" s="396"/>
      <c r="K43" s="394" t="s">
        <v>48</v>
      </c>
      <c r="L43" s="395"/>
      <c r="M43" s="395"/>
      <c r="N43" s="396"/>
      <c r="O43" s="394" t="s">
        <v>46</v>
      </c>
      <c r="P43" s="396"/>
      <c r="Q43" s="394" t="s">
        <v>32</v>
      </c>
      <c r="R43" s="396"/>
      <c r="S43" s="387" t="s">
        <v>49</v>
      </c>
      <c r="T43" s="388"/>
      <c r="U43" s="394" t="s">
        <v>35</v>
      </c>
      <c r="V43" s="395"/>
      <c r="W43" s="394" t="s">
        <v>36</v>
      </c>
      <c r="X43" s="396"/>
      <c r="Y43" s="395" t="s">
        <v>27</v>
      </c>
      <c r="Z43" s="395"/>
      <c r="AA43" s="396"/>
      <c r="AB43" s="387" t="s">
        <v>46</v>
      </c>
      <c r="AC43" s="388"/>
      <c r="AD43" s="394" t="s">
        <v>52</v>
      </c>
      <c r="AE43" s="395"/>
      <c r="AF43" s="396"/>
      <c r="AG43" s="394" t="s">
        <v>46</v>
      </c>
      <c r="AH43" s="396"/>
      <c r="AI43" s="168"/>
      <c r="AJ43" s="108"/>
      <c r="AK43" s="49"/>
      <c r="AL43" s="49"/>
      <c r="AM43" s="49"/>
      <c r="AN43" s="115"/>
      <c r="AO43" s="108"/>
      <c r="AP43" s="115"/>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49"/>
      <c r="BZ43" s="49"/>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row>
    <row r="44" spans="1:241" s="114" customFormat="1" ht="13.5" customHeight="1" thickBot="1">
      <c r="A44" s="110"/>
      <c r="B44" s="373" t="s">
        <v>43</v>
      </c>
      <c r="C44" s="374"/>
      <c r="D44" s="374"/>
      <c r="E44" s="375"/>
      <c r="F44" s="373" t="s">
        <v>44</v>
      </c>
      <c r="G44" s="374"/>
      <c r="H44" s="375"/>
      <c r="I44" s="373" t="s">
        <v>45</v>
      </c>
      <c r="J44" s="375"/>
      <c r="K44" s="373" t="s">
        <v>44</v>
      </c>
      <c r="L44" s="374"/>
      <c r="M44" s="374"/>
      <c r="N44" s="375"/>
      <c r="O44" s="373" t="s">
        <v>45</v>
      </c>
      <c r="P44" s="375"/>
      <c r="Q44" s="373" t="s">
        <v>33</v>
      </c>
      <c r="R44" s="375"/>
      <c r="S44" s="373"/>
      <c r="T44" s="375"/>
      <c r="U44" s="373" t="s">
        <v>33</v>
      </c>
      <c r="V44" s="374"/>
      <c r="W44" s="373" t="s">
        <v>45</v>
      </c>
      <c r="X44" s="375"/>
      <c r="Y44" s="374" t="s">
        <v>44</v>
      </c>
      <c r="Z44" s="374"/>
      <c r="AA44" s="375"/>
      <c r="AB44" s="373" t="s">
        <v>45</v>
      </c>
      <c r="AC44" s="375"/>
      <c r="AD44" s="373" t="s">
        <v>44</v>
      </c>
      <c r="AE44" s="374"/>
      <c r="AF44" s="375"/>
      <c r="AG44" s="373" t="s">
        <v>45</v>
      </c>
      <c r="AH44" s="375"/>
      <c r="AI44" s="168"/>
      <c r="AJ44" s="108"/>
      <c r="AK44" s="45"/>
      <c r="AL44" s="49"/>
      <c r="AM44" s="45"/>
      <c r="AN44" s="115"/>
      <c r="AO44" s="108"/>
      <c r="AP44" s="115"/>
      <c r="AQ44" s="108"/>
      <c r="AR44" s="108"/>
      <c r="AS44" s="108"/>
      <c r="AT44" s="108"/>
      <c r="AU44" s="108"/>
      <c r="AV44" s="108"/>
      <c r="AW44" s="108"/>
      <c r="AX44" s="108"/>
      <c r="AY44" s="108"/>
      <c r="AZ44" s="108"/>
      <c r="BA44" s="121" t="s">
        <v>24</v>
      </c>
      <c r="BB44" s="122" t="s">
        <v>59</v>
      </c>
      <c r="BC44" s="122" t="s">
        <v>9</v>
      </c>
      <c r="BD44" s="122" t="s">
        <v>60</v>
      </c>
      <c r="BE44" s="122" t="s">
        <v>61</v>
      </c>
      <c r="BF44" s="122" t="s">
        <v>62</v>
      </c>
      <c r="BG44" s="123"/>
      <c r="BH44" s="124"/>
      <c r="BI44" s="124"/>
      <c r="BJ44" s="124"/>
      <c r="BK44" s="124"/>
      <c r="BL44" s="98" t="s">
        <v>110</v>
      </c>
      <c r="BM44" s="108"/>
      <c r="BN44" s="108"/>
      <c r="BO44" s="108"/>
      <c r="BP44" s="108"/>
      <c r="BQ44" s="108"/>
      <c r="BR44" s="108"/>
      <c r="BS44" s="108"/>
      <c r="BT44" s="108"/>
      <c r="BU44" s="108"/>
      <c r="BV44" s="108"/>
      <c r="BW44" s="108"/>
      <c r="BX44" s="108"/>
      <c r="BY44" s="49"/>
      <c r="BZ44" s="49"/>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row>
    <row r="45" spans="1:241" s="114" customFormat="1" ht="13.5" customHeight="1" thickBot="1">
      <c r="A45" s="110"/>
      <c r="B45" s="397"/>
      <c r="C45" s="401"/>
      <c r="D45" s="401"/>
      <c r="E45" s="398"/>
      <c r="F45" s="402">
        <f>IF(B45="","",IF(OR(AN38="",AN38=0),B45,IF(AN38=1,B45*1,IF(AN38=2,B45*2.25,IF(AN38=3,B45*3.5,B45*5)))))</f>
      </c>
      <c r="G45" s="403"/>
      <c r="H45" s="404"/>
      <c r="I45" s="389">
        <f>IF(OR(B40="",B45=""),"",Berechnung!$I$15)</f>
      </c>
      <c r="J45" s="390"/>
      <c r="K45" s="356"/>
      <c r="L45" s="357"/>
      <c r="M45" s="357"/>
      <c r="N45" s="358"/>
      <c r="O45" s="389">
        <f>IF(OR(I45="",B45="",K45=""),"",Berechnung!$J$15)</f>
      </c>
      <c r="P45" s="390"/>
      <c r="Q45" s="402"/>
      <c r="R45" s="404"/>
      <c r="S45" s="399">
        <f>IF(OR(I45="",B45="",Q45=""),"",Berechnung!$K$15)</f>
      </c>
      <c r="T45" s="400"/>
      <c r="U45" s="397"/>
      <c r="V45" s="398"/>
      <c r="W45" s="399">
        <f>IF(OR(I45="",B45="",U45=""),"",Berechnung!$L$15)</f>
      </c>
      <c r="X45" s="400"/>
      <c r="Y45" s="402"/>
      <c r="Z45" s="403"/>
      <c r="AA45" s="404"/>
      <c r="AB45" s="399">
        <f>IF(OR(I45="",B45="",Y45=""),"",Berechnung!$M$15)</f>
      </c>
      <c r="AC45" s="400"/>
      <c r="AD45" s="419"/>
      <c r="AE45" s="420"/>
      <c r="AF45" s="421"/>
      <c r="AG45" s="399">
        <f>IF(OR(I45="",B45="",AD45=""),"",Berechnung!$N$15)</f>
      </c>
      <c r="AH45" s="400"/>
      <c r="AI45" s="169"/>
      <c r="AJ45" s="108"/>
      <c r="AK45" s="45"/>
      <c r="AL45" s="45"/>
      <c r="AM45" s="49"/>
      <c r="AN45" s="115"/>
      <c r="AO45" s="108"/>
      <c r="AP45" s="115"/>
      <c r="AQ45" s="108"/>
      <c r="AR45" s="108"/>
      <c r="AS45" s="108"/>
      <c r="AT45" s="108"/>
      <c r="AU45" s="108"/>
      <c r="AV45" s="108"/>
      <c r="AW45" s="108"/>
      <c r="AX45" s="108"/>
      <c r="AY45" s="108"/>
      <c r="AZ45" s="108"/>
      <c r="BA45" s="112">
        <f>Berechnung!AB15</f>
        <v>750</v>
      </c>
      <c r="BB45" s="112">
        <f>Berechnung!AC15</f>
        <v>0</v>
      </c>
      <c r="BC45" s="112">
        <f>Berechnung!AD15</f>
        <v>0</v>
      </c>
      <c r="BD45" s="112">
        <f>Berechnung!AE15</f>
        <v>0</v>
      </c>
      <c r="BE45" s="112" t="b">
        <f>Berechnung!AG15</f>
        <v>0</v>
      </c>
      <c r="BF45" s="112">
        <f>Berechnung!AH15</f>
        <v>0</v>
      </c>
      <c r="BG45" s="112"/>
      <c r="BH45" s="112"/>
      <c r="BI45" s="112"/>
      <c r="BJ45" s="112"/>
      <c r="BK45" s="112"/>
      <c r="BL45" s="73">
        <f>Berechnung!AN15</f>
        <v>0</v>
      </c>
      <c r="BM45" s="108"/>
      <c r="BN45" s="108"/>
      <c r="BO45" s="108"/>
      <c r="BP45" s="108"/>
      <c r="BQ45" s="108"/>
      <c r="BR45" s="108"/>
      <c r="BS45" s="108"/>
      <c r="BT45" s="108"/>
      <c r="BU45" s="108"/>
      <c r="BV45" s="108"/>
      <c r="BW45" s="108"/>
      <c r="BX45" s="108"/>
      <c r="BY45" s="49"/>
      <c r="BZ45" s="49"/>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row>
    <row r="46" spans="1:241" s="114" customFormat="1" ht="13.5" customHeight="1" thickBot="1">
      <c r="A46" s="110"/>
      <c r="B46" s="422">
        <f>IF(AC46&lt;&gt;"",Allgemein!$AQ$23,"")</f>
      </c>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3"/>
      <c r="AC46" s="416">
        <f>IF(Berechnung!X15&gt;0,Berechnung!X15,"")</f>
      </c>
      <c r="AD46" s="417"/>
      <c r="AE46" s="417"/>
      <c r="AF46" s="417"/>
      <c r="AG46" s="417"/>
      <c r="AH46" s="418"/>
      <c r="AI46" s="168"/>
      <c r="AJ46" s="125"/>
      <c r="AK46" s="49"/>
      <c r="AL46" s="49"/>
      <c r="AM46" s="49"/>
      <c r="AN46" s="115"/>
      <c r="AO46" s="108"/>
      <c r="AP46" s="115"/>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49"/>
      <c r="BZ46" s="49"/>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row>
    <row r="47" spans="1:241" s="114" customFormat="1" ht="13.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68"/>
      <c r="AJ47" s="108"/>
      <c r="AK47" s="49"/>
      <c r="AL47" s="49"/>
      <c r="AM47" s="49"/>
      <c r="AN47" s="115"/>
      <c r="AO47" s="108"/>
      <c r="AP47" s="115"/>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49"/>
      <c r="BZ47" s="49"/>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row>
    <row r="48" spans="2:88" ht="13.5" customHeight="1">
      <c r="B48" s="33" t="s">
        <v>29</v>
      </c>
      <c r="C48" s="33"/>
      <c r="D48" s="33"/>
      <c r="E48" s="33"/>
      <c r="F48" s="33"/>
      <c r="G48" s="33"/>
      <c r="H48" s="249">
        <f>H37+1</f>
        <v>5</v>
      </c>
      <c r="I48" s="33"/>
      <c r="J48" s="33"/>
      <c r="K48" s="33"/>
      <c r="L48" s="33"/>
      <c r="M48" s="33"/>
      <c r="N48" s="33"/>
      <c r="O48" s="33"/>
      <c r="P48" s="347" t="s">
        <v>119</v>
      </c>
      <c r="Q48" s="347"/>
      <c r="R48" s="347"/>
      <c r="S48" s="347"/>
      <c r="T48" s="33"/>
      <c r="U48" s="33"/>
      <c r="V48" s="33"/>
      <c r="W48" s="33"/>
      <c r="X48" s="33"/>
      <c r="Y48" s="33"/>
      <c r="Z48" s="33"/>
      <c r="AA48" s="33"/>
      <c r="AB48" s="33"/>
      <c r="AC48" s="33"/>
      <c r="AD48" s="33"/>
      <c r="AE48" s="33"/>
      <c r="AF48" s="33"/>
      <c r="AG48" s="33"/>
      <c r="AH48" s="33"/>
      <c r="AK48" s="2" t="b">
        <v>0</v>
      </c>
      <c r="AL48" s="2" t="b">
        <v>0</v>
      </c>
      <c r="AN48" s="99">
        <v>1</v>
      </c>
      <c r="AP48" s="99">
        <v>0</v>
      </c>
      <c r="AQ48" s="3">
        <f>IF(OR(AK48=TRUE,AL48=TRUE),H48,0)</f>
        <v>0</v>
      </c>
      <c r="AR48" s="3">
        <f>$AQ$1</f>
        <v>0</v>
      </c>
      <c r="BX48" s="3"/>
      <c r="CJ48" s="4"/>
    </row>
    <row r="49" spans="2:88" ht="13.5" customHeight="1">
      <c r="B49" s="33"/>
      <c r="C49" s="33"/>
      <c r="D49" s="33"/>
      <c r="E49" s="33"/>
      <c r="F49" s="33"/>
      <c r="G49" s="33"/>
      <c r="H49" s="33"/>
      <c r="I49" s="33"/>
      <c r="J49" s="33"/>
      <c r="K49" s="33"/>
      <c r="L49" s="33"/>
      <c r="M49" s="33"/>
      <c r="N49" s="33"/>
      <c r="O49" s="33"/>
      <c r="P49" s="355"/>
      <c r="Q49" s="355"/>
      <c r="R49" s="355"/>
      <c r="S49" s="355"/>
      <c r="T49" s="33"/>
      <c r="U49" s="33"/>
      <c r="V49" s="33"/>
      <c r="W49" s="33"/>
      <c r="X49" s="33"/>
      <c r="Y49" s="33"/>
      <c r="Z49" s="33"/>
      <c r="AA49" s="33"/>
      <c r="AB49" s="33"/>
      <c r="AC49" s="33"/>
      <c r="AD49" s="33"/>
      <c r="AE49" s="33"/>
      <c r="AF49" s="33"/>
      <c r="AG49" s="33"/>
      <c r="AH49" s="33"/>
      <c r="AJ49" s="40"/>
      <c r="AK49" s="32"/>
      <c r="AT49" s="3" t="b">
        <v>0</v>
      </c>
      <c r="AU49" s="3">
        <f>IF(AK48=TRUE,1,0)</f>
        <v>0</v>
      </c>
      <c r="AV49" s="3">
        <f>IF(AL48=TRUE,3,0)</f>
        <v>0</v>
      </c>
      <c r="AW49" s="3">
        <f>IF(AND(AK48=TRUE,AT49=TRUE),1,0)</f>
        <v>0</v>
      </c>
      <c r="BX49" s="3"/>
      <c r="CJ49" s="4"/>
    </row>
    <row r="50" spans="2:88" ht="13.5" customHeight="1">
      <c r="B50" s="34" t="s">
        <v>11</v>
      </c>
      <c r="C50" s="35"/>
      <c r="D50" s="35"/>
      <c r="E50" s="35"/>
      <c r="F50" s="35"/>
      <c r="G50" s="35"/>
      <c r="H50" s="35"/>
      <c r="I50" s="35"/>
      <c r="J50" s="35"/>
      <c r="K50" s="35"/>
      <c r="L50" s="36"/>
      <c r="M50" s="34" t="s">
        <v>7</v>
      </c>
      <c r="N50" s="35"/>
      <c r="O50" s="35"/>
      <c r="P50" s="36"/>
      <c r="Q50" s="407" t="s">
        <v>8</v>
      </c>
      <c r="R50" s="408"/>
      <c r="S50" s="408"/>
      <c r="T50" s="408"/>
      <c r="U50" s="408"/>
      <c r="V50" s="408"/>
      <c r="W50" s="408"/>
      <c r="X50" s="408"/>
      <c r="Y50" s="408"/>
      <c r="Z50" s="408"/>
      <c r="AA50" s="408"/>
      <c r="AB50" s="408"/>
      <c r="AC50" s="408"/>
      <c r="AD50" s="408"/>
      <c r="AE50" s="408"/>
      <c r="AF50" s="408"/>
      <c r="AG50" s="408"/>
      <c r="AH50" s="409"/>
      <c r="BX50" s="3"/>
      <c r="CJ50" s="4"/>
    </row>
    <row r="51" spans="2:88" ht="13.5" customHeight="1">
      <c r="B51" s="407"/>
      <c r="C51" s="408"/>
      <c r="D51" s="408"/>
      <c r="E51" s="408"/>
      <c r="F51" s="408"/>
      <c r="G51" s="408"/>
      <c r="H51" s="408"/>
      <c r="I51" s="408"/>
      <c r="J51" s="408"/>
      <c r="K51" s="408"/>
      <c r="L51" s="409"/>
      <c r="M51" s="376"/>
      <c r="N51" s="408"/>
      <c r="O51" s="408"/>
      <c r="P51" s="409"/>
      <c r="Q51" s="407"/>
      <c r="R51" s="408"/>
      <c r="S51" s="408"/>
      <c r="T51" s="408"/>
      <c r="U51" s="408"/>
      <c r="V51" s="408"/>
      <c r="W51" s="408"/>
      <c r="X51" s="408"/>
      <c r="Y51" s="408"/>
      <c r="Z51" s="408"/>
      <c r="AA51" s="408"/>
      <c r="AB51" s="408"/>
      <c r="AC51" s="408"/>
      <c r="AD51" s="408"/>
      <c r="AE51" s="408"/>
      <c r="AF51" s="408"/>
      <c r="AG51" s="408"/>
      <c r="AH51" s="409"/>
      <c r="BX51" s="3"/>
      <c r="CJ51" s="4"/>
    </row>
    <row r="52" spans="2:88" ht="13.5" customHeight="1">
      <c r="B52" s="425" t="s">
        <v>28</v>
      </c>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BX52" s="3"/>
      <c r="CJ52" s="4"/>
    </row>
    <row r="53" spans="2:88" ht="13.5" customHeight="1">
      <c r="B53" s="367" t="s">
        <v>24</v>
      </c>
      <c r="C53" s="369"/>
      <c r="D53" s="369"/>
      <c r="E53" s="368"/>
      <c r="F53" s="367" t="s">
        <v>26</v>
      </c>
      <c r="G53" s="369"/>
      <c r="H53" s="368"/>
      <c r="I53" s="367" t="s">
        <v>25</v>
      </c>
      <c r="J53" s="368"/>
      <c r="K53" s="367" t="s">
        <v>47</v>
      </c>
      <c r="L53" s="369"/>
      <c r="M53" s="369"/>
      <c r="N53" s="368"/>
      <c r="O53" s="367" t="s">
        <v>25</v>
      </c>
      <c r="P53" s="368"/>
      <c r="Q53" s="367" t="s">
        <v>31</v>
      </c>
      <c r="R53" s="368"/>
      <c r="S53" s="367" t="s">
        <v>25</v>
      </c>
      <c r="T53" s="368"/>
      <c r="U53" s="367" t="s">
        <v>34</v>
      </c>
      <c r="V53" s="369"/>
      <c r="W53" s="367" t="s">
        <v>25</v>
      </c>
      <c r="X53" s="368"/>
      <c r="Y53" s="369" t="s">
        <v>50</v>
      </c>
      <c r="Z53" s="369"/>
      <c r="AA53" s="368"/>
      <c r="AB53" s="367" t="s">
        <v>25</v>
      </c>
      <c r="AC53" s="368"/>
      <c r="AD53" s="367" t="s">
        <v>51</v>
      </c>
      <c r="AE53" s="369"/>
      <c r="AF53" s="368"/>
      <c r="AG53" s="367" t="s">
        <v>25</v>
      </c>
      <c r="AH53" s="368"/>
      <c r="BX53" s="3"/>
      <c r="CJ53" s="4"/>
    </row>
    <row r="54" spans="2:88" ht="13.5" customHeight="1">
      <c r="B54" s="370" t="s">
        <v>42</v>
      </c>
      <c r="C54" s="329"/>
      <c r="D54" s="329"/>
      <c r="E54" s="371"/>
      <c r="F54" s="370" t="s">
        <v>63</v>
      </c>
      <c r="G54" s="329"/>
      <c r="H54" s="371"/>
      <c r="I54" s="370" t="s">
        <v>46</v>
      </c>
      <c r="J54" s="371"/>
      <c r="K54" s="370" t="s">
        <v>48</v>
      </c>
      <c r="L54" s="329"/>
      <c r="M54" s="329"/>
      <c r="N54" s="371"/>
      <c r="O54" s="370" t="s">
        <v>46</v>
      </c>
      <c r="P54" s="371"/>
      <c r="Q54" s="370" t="s">
        <v>32</v>
      </c>
      <c r="R54" s="371"/>
      <c r="S54" s="381" t="s">
        <v>49</v>
      </c>
      <c r="T54" s="382"/>
      <c r="U54" s="370" t="s">
        <v>35</v>
      </c>
      <c r="V54" s="329"/>
      <c r="W54" s="370" t="s">
        <v>36</v>
      </c>
      <c r="X54" s="371"/>
      <c r="Y54" s="329" t="s">
        <v>27</v>
      </c>
      <c r="Z54" s="329"/>
      <c r="AA54" s="371"/>
      <c r="AB54" s="381" t="s">
        <v>46</v>
      </c>
      <c r="AC54" s="382"/>
      <c r="AD54" s="370" t="s">
        <v>52</v>
      </c>
      <c r="AE54" s="329"/>
      <c r="AF54" s="371"/>
      <c r="AG54" s="370" t="s">
        <v>46</v>
      </c>
      <c r="AH54" s="371"/>
      <c r="BX54" s="3"/>
      <c r="CJ54" s="4"/>
    </row>
    <row r="55" spans="2:88" ht="13.5" customHeight="1" thickBot="1">
      <c r="B55" s="359" t="s">
        <v>43</v>
      </c>
      <c r="C55" s="338"/>
      <c r="D55" s="338"/>
      <c r="E55" s="360"/>
      <c r="F55" s="359" t="s">
        <v>44</v>
      </c>
      <c r="G55" s="338"/>
      <c r="H55" s="360"/>
      <c r="I55" s="359" t="s">
        <v>45</v>
      </c>
      <c r="J55" s="360"/>
      <c r="K55" s="359" t="s">
        <v>44</v>
      </c>
      <c r="L55" s="338"/>
      <c r="M55" s="338"/>
      <c r="N55" s="360"/>
      <c r="O55" s="359" t="s">
        <v>45</v>
      </c>
      <c r="P55" s="360"/>
      <c r="Q55" s="359" t="s">
        <v>33</v>
      </c>
      <c r="R55" s="360"/>
      <c r="S55" s="359"/>
      <c r="T55" s="360"/>
      <c r="U55" s="359" t="s">
        <v>33</v>
      </c>
      <c r="V55" s="338"/>
      <c r="W55" s="359" t="s">
        <v>45</v>
      </c>
      <c r="X55" s="360"/>
      <c r="Y55" s="338" t="s">
        <v>44</v>
      </c>
      <c r="Z55" s="338"/>
      <c r="AA55" s="360"/>
      <c r="AB55" s="359" t="s">
        <v>45</v>
      </c>
      <c r="AC55" s="360"/>
      <c r="AD55" s="359" t="s">
        <v>44</v>
      </c>
      <c r="AE55" s="338"/>
      <c r="AF55" s="360"/>
      <c r="AG55" s="359" t="s">
        <v>45</v>
      </c>
      <c r="AH55" s="360"/>
      <c r="BA55" s="95" t="s">
        <v>24</v>
      </c>
      <c r="BB55" s="96" t="s">
        <v>59</v>
      </c>
      <c r="BC55" s="96" t="s">
        <v>9</v>
      </c>
      <c r="BD55" s="96" t="s">
        <v>60</v>
      </c>
      <c r="BE55" s="96" t="s">
        <v>61</v>
      </c>
      <c r="BF55" s="96" t="s">
        <v>62</v>
      </c>
      <c r="BG55" s="85"/>
      <c r="BH55" s="97"/>
      <c r="BI55" s="97"/>
      <c r="BJ55" s="97"/>
      <c r="BK55" s="97"/>
      <c r="BL55" s="98" t="s">
        <v>110</v>
      </c>
      <c r="BX55" s="3"/>
      <c r="CJ55" s="4"/>
    </row>
    <row r="56" spans="2:88" ht="13.5" customHeight="1" thickBot="1">
      <c r="B56" s="405"/>
      <c r="C56" s="413"/>
      <c r="D56" s="413"/>
      <c r="E56" s="406"/>
      <c r="F56" s="364">
        <f>IF(B56="","",IF(OR(AN48="",AN48=0),B56,IF(AN48=1,B56*1,IF(AN48=2,B56*2.25,IF(AN48=3,B56*3.5,B56*5)))))</f>
      </c>
      <c r="G56" s="365"/>
      <c r="H56" s="366"/>
      <c r="I56" s="414">
        <f>IF(OR(B51="",B56=""),"",Berechnung!$I$16)</f>
      </c>
      <c r="J56" s="415"/>
      <c r="K56" s="410"/>
      <c r="L56" s="411"/>
      <c r="M56" s="411"/>
      <c r="N56" s="412"/>
      <c r="O56" s="414">
        <f>IF(OR(I56="",B56="",K56=""),"",Berechnung!$J$16)</f>
      </c>
      <c r="P56" s="415"/>
      <c r="Q56" s="364"/>
      <c r="R56" s="366"/>
      <c r="S56" s="385">
        <f>IF(OR(I56="",B56="",Q56=""),"",Berechnung!$K$16)</f>
      </c>
      <c r="T56" s="386"/>
      <c r="U56" s="405"/>
      <c r="V56" s="406"/>
      <c r="W56" s="385">
        <f>IF(OR(I56="",B56="",U56=""),"",Berechnung!$L$16)</f>
      </c>
      <c r="X56" s="386"/>
      <c r="Y56" s="364"/>
      <c r="Z56" s="365"/>
      <c r="AA56" s="366"/>
      <c r="AB56" s="385">
        <f>IF(OR(I56="",B56="",Y56=""),"",Berechnung!$M$16)</f>
      </c>
      <c r="AC56" s="386"/>
      <c r="AD56" s="426"/>
      <c r="AE56" s="427"/>
      <c r="AF56" s="428"/>
      <c r="AG56" s="385">
        <f>IF(OR(I56="",B56="",AD56=""),"",Berechnung!$N$16)</f>
      </c>
      <c r="AH56" s="386"/>
      <c r="BA56" s="73">
        <f>Berechnung!AB16</f>
        <v>750</v>
      </c>
      <c r="BB56" s="73">
        <f>Berechnung!AC16</f>
        <v>0</v>
      </c>
      <c r="BC56" s="73">
        <f>Berechnung!AD16</f>
        <v>0</v>
      </c>
      <c r="BD56" s="73">
        <f>Berechnung!AE16</f>
        <v>0</v>
      </c>
      <c r="BE56" s="73" t="b">
        <f>Berechnung!AG16</f>
        <v>0</v>
      </c>
      <c r="BF56" s="73">
        <f>Berechnung!AH16</f>
        <v>0</v>
      </c>
      <c r="BG56" s="73"/>
      <c r="BH56" s="73"/>
      <c r="BI56" s="73"/>
      <c r="BJ56" s="73"/>
      <c r="BK56" s="73"/>
      <c r="BL56" s="73">
        <f>Berechnung!AN16</f>
        <v>0</v>
      </c>
      <c r="BX56" s="3"/>
      <c r="CJ56" s="4"/>
    </row>
    <row r="57" spans="2:88" ht="13.5" customHeight="1" thickBot="1">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5"/>
      <c r="AC57" s="429">
        <f>IF(Berechnung!X16&gt;0,Berechnung!X16,"")</f>
      </c>
      <c r="AD57" s="430"/>
      <c r="AE57" s="430"/>
      <c r="AF57" s="430"/>
      <c r="AG57" s="430"/>
      <c r="AH57" s="431"/>
      <c r="BX57" s="3"/>
      <c r="CJ57" s="4"/>
    </row>
    <row r="58" spans="2:88" ht="13.5"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BX58" s="3"/>
      <c r="CJ58" s="4"/>
    </row>
    <row r="59" ht="10.5" hidden="1"/>
    <row r="60" ht="10.5" hidden="1"/>
    <row r="61" ht="10.5" hidden="1"/>
    <row r="62" ht="10.5" hidden="1"/>
    <row r="63" ht="10.5" hidden="1"/>
    <row r="64" ht="10.5" hidden="1"/>
    <row r="65" ht="10.5" hidden="1"/>
    <row r="66" ht="10.5" hidden="1"/>
    <row r="67" ht="10.5" hidden="1"/>
    <row r="68" ht="10.5" hidden="1"/>
    <row r="69" ht="10.5" hidden="1"/>
    <row r="70" ht="10.5" hidden="1"/>
    <row r="71" ht="10.5" hidden="1"/>
    <row r="72" ht="10.5" hidden="1"/>
    <row r="73" ht="10.5" hidden="1"/>
    <row r="74" ht="10.5" hidden="1"/>
    <row r="75" ht="10.5" hidden="1"/>
    <row r="76" ht="10.5" hidden="1"/>
    <row r="77" ht="10.5" hidden="1"/>
    <row r="78" ht="10.5" hidden="1"/>
    <row r="79" ht="10.5" hidden="1"/>
    <row r="80" ht="10.5" hidden="1"/>
    <row r="81" ht="10.5" hidden="1"/>
    <row r="82" ht="10.5" hidden="1"/>
    <row r="83" ht="10.5" hidden="1"/>
    <row r="84" ht="10.5" hidden="1"/>
    <row r="85" ht="10.5" hidden="1"/>
    <row r="86" ht="10.5" hidden="1"/>
    <row r="87" ht="10.5" hidden="1"/>
    <row r="88" ht="10.5" hidden="1"/>
    <row r="89" ht="10.5" hidden="1"/>
    <row r="90" ht="10.5" hidden="1"/>
    <row r="91" ht="10.5" hidden="1"/>
    <row r="92" ht="10.5" hidden="1"/>
    <row r="93" ht="10.5" hidden="1"/>
    <row r="94" ht="10.5" hidden="1"/>
    <row r="95" ht="10.5" hidden="1"/>
    <row r="96" ht="10.5" hidden="1"/>
    <row r="97" ht="10.5" hidden="1"/>
    <row r="98" ht="10.5" hidden="1"/>
    <row r="99" ht="10.5" hidden="1"/>
    <row r="100" ht="10.5" hidden="1"/>
    <row r="101" ht="10.5" hidden="1"/>
    <row r="102" ht="10.5" hidden="1"/>
    <row r="103" ht="10.5" hidden="1"/>
    <row r="104" ht="10.5" hidden="1"/>
    <row r="105" ht="10.5" hidden="1"/>
    <row r="106" ht="10.5" hidden="1"/>
    <row r="107" ht="10.5" hidden="1"/>
    <row r="108" ht="10.5" hidden="1"/>
    <row r="109" ht="10.5" hidden="1"/>
    <row r="110" ht="10.5" hidden="1"/>
    <row r="111" ht="10.5" hidden="1"/>
    <row r="112" ht="10.5" hidden="1"/>
    <row r="113" ht="10.5" hidden="1"/>
    <row r="114" ht="10.5" hidden="1"/>
    <row r="115" ht="10.5" hidden="1"/>
    <row r="116" ht="10.5" hidden="1"/>
    <row r="117" ht="10.5" hidden="1"/>
    <row r="118" ht="10.5" hidden="1"/>
    <row r="119" ht="10.5" hidden="1"/>
    <row r="120" ht="10.5" hidden="1"/>
    <row r="121" ht="10.5" hidden="1"/>
    <row r="122" ht="10.5" hidden="1"/>
    <row r="123" ht="10.5" hidden="1"/>
    <row r="124" ht="10.5" hidden="1"/>
    <row r="125" ht="10.5" hidden="1"/>
    <row r="126" ht="10.5" hidden="1"/>
    <row r="127" ht="10.5" hidden="1"/>
    <row r="128" ht="10.5" hidden="1"/>
    <row r="129" ht="10.5" hidden="1"/>
    <row r="130" ht="10.5" hidden="1"/>
    <row r="131" ht="10.5" hidden="1"/>
    <row r="132" ht="10.5" hidden="1"/>
    <row r="133" ht="10.5" hidden="1"/>
    <row r="134" ht="10.5" hidden="1"/>
    <row r="135" ht="10.5" hidden="1"/>
    <row r="136" ht="10.5" hidden="1"/>
    <row r="137" ht="10.5" hidden="1"/>
    <row r="138" ht="10.5" hidden="1"/>
    <row r="139" ht="10.5" hidden="1"/>
    <row r="140" ht="10.5" hidden="1"/>
    <row r="141" ht="10.5" hidden="1"/>
    <row r="142" ht="10.5" hidden="1"/>
    <row r="143" ht="10.5" hidden="1"/>
    <row r="144" ht="10.5" hidden="1"/>
    <row r="145" ht="10.5" hidden="1"/>
    <row r="146" ht="10.5" hidden="1"/>
    <row r="147" ht="10.5" hidden="1"/>
    <row r="148" ht="10.5" hidden="1"/>
    <row r="149" ht="10.5" hidden="1"/>
    <row r="150" ht="10.5" hidden="1"/>
    <row r="151" ht="10.5" hidden="1"/>
    <row r="152" ht="10.5" hidden="1"/>
    <row r="153" ht="10.5" hidden="1"/>
    <row r="154" ht="10.5" hidden="1"/>
    <row r="155" ht="10.5" hidden="1"/>
    <row r="156" ht="10.5" hidden="1"/>
    <row r="157" ht="10.5" hidden="1"/>
    <row r="158" ht="10.5" hidden="1"/>
    <row r="159" ht="10.5" hidden="1"/>
    <row r="160" ht="10.5" hidden="1"/>
    <row r="161" ht="10.5" hidden="1"/>
    <row r="162" ht="10.5" hidden="1"/>
    <row r="163" ht="10.5" hidden="1"/>
    <row r="164" ht="10.5" hidden="1"/>
    <row r="165" ht="10.5" hidden="1"/>
    <row r="166" ht="10.5" hidden="1"/>
    <row r="167" ht="10.5" hidden="1"/>
    <row r="168" ht="10.5" hidden="1"/>
    <row r="169" ht="10.5" hidden="1"/>
    <row r="170" ht="10.5" hidden="1"/>
    <row r="171" ht="10.5" hidden="1"/>
    <row r="172" ht="10.5" hidden="1"/>
    <row r="173" ht="10.5" hidden="1"/>
    <row r="174" ht="10.5" hidden="1"/>
    <row r="175" ht="10.5" hidden="1"/>
    <row r="176" ht="10.5" hidden="1"/>
    <row r="177" ht="10.5" hidden="1"/>
    <row r="178" ht="10.5" hidden="1"/>
    <row r="179" ht="10.5" hidden="1"/>
    <row r="180" ht="10.5" hidden="1"/>
    <row r="181" ht="10.5" hidden="1"/>
    <row r="182" ht="10.5" hidden="1"/>
    <row r="183" ht="10.5" hidden="1"/>
    <row r="184" ht="10.5" hidden="1"/>
    <row r="185" ht="10.5" hidden="1"/>
    <row r="186" ht="10.5" hidden="1"/>
    <row r="187" ht="10.5" hidden="1"/>
    <row r="188" ht="10.5" hidden="1"/>
    <row r="189" ht="10.5" hidden="1"/>
    <row r="190" ht="10.5" hidden="1"/>
    <row r="191" ht="10.5" hidden="1"/>
    <row r="192" ht="10.5" hidden="1"/>
    <row r="193" ht="10.5" hidden="1"/>
    <row r="194" ht="10.5" hidden="1"/>
    <row r="195" ht="10.5" hidden="1"/>
    <row r="196" ht="10.5" hidden="1"/>
    <row r="197" ht="10.5" hidden="1"/>
    <row r="198" ht="10.5" hidden="1"/>
    <row r="199" ht="10.5" hidden="1"/>
    <row r="200" ht="10.5" hidden="1"/>
    <row r="201" ht="10.5" hidden="1"/>
    <row r="202" ht="10.5" hidden="1"/>
    <row r="203" ht="10.5" hidden="1"/>
    <row r="204" ht="10.5" hidden="1"/>
    <row r="205" ht="10.5" hidden="1"/>
    <row r="206" ht="10.5" hidden="1"/>
    <row r="207" ht="10.5" hidden="1"/>
    <row r="208" ht="10.5" hidden="1"/>
    <row r="209" ht="10.5" hidden="1"/>
    <row r="210" ht="10.5" hidden="1"/>
    <row r="211" ht="10.5" hidden="1"/>
    <row r="212" ht="10.5" hidden="1"/>
    <row r="213" ht="10.5" hidden="1"/>
    <row r="214" ht="10.5" hidden="1"/>
    <row r="215" ht="10.5" hidden="1"/>
    <row r="216" ht="10.5" hidden="1"/>
    <row r="217" ht="10.5" hidden="1"/>
    <row r="218" ht="10.5" hidden="1"/>
    <row r="219" ht="10.5" hidden="1"/>
    <row r="220" ht="10.5" hidden="1"/>
    <row r="221" ht="10.5" hidden="1"/>
    <row r="222" ht="10.5" hidden="1"/>
    <row r="223" ht="10.5" hidden="1"/>
    <row r="224" ht="10.5" hidden="1"/>
    <row r="225" ht="10.5" hidden="1"/>
    <row r="226" ht="10.5" hidden="1"/>
    <row r="227" ht="10.5" hidden="1"/>
    <row r="228" ht="10.5" hidden="1"/>
    <row r="229" ht="10.5" hidden="1"/>
    <row r="230" ht="10.5" hidden="1"/>
    <row r="231" ht="10.5" hidden="1"/>
    <row r="232" ht="10.5" hidden="1"/>
    <row r="233" ht="10.5" hidden="1"/>
    <row r="234" ht="10.5" hidden="1"/>
    <row r="235" ht="10.5" hidden="1"/>
    <row r="236" ht="10.5" hidden="1"/>
    <row r="237" ht="10.5" hidden="1"/>
    <row r="238" ht="10.5" hidden="1"/>
    <row r="239" ht="10.5" hidden="1"/>
    <row r="240" ht="10.5" hidden="1"/>
    <row r="241" ht="10.5" hidden="1"/>
    <row r="242" ht="10.5" hidden="1"/>
    <row r="243" ht="10.5" hidden="1"/>
    <row r="244" ht="10.5" hidden="1"/>
    <row r="245" ht="10.5" hidden="1"/>
    <row r="246" ht="10.5" hidden="1"/>
    <row r="247" ht="10.5" hidden="1"/>
    <row r="248" ht="10.5" hidden="1"/>
    <row r="249" ht="10.5" hidden="1"/>
    <row r="250" ht="10.5" hidden="1"/>
    <row r="251" ht="10.5" hidden="1"/>
    <row r="252" ht="10.5" hidden="1"/>
    <row r="253" ht="10.5" hidden="1"/>
    <row r="254" ht="10.5" hidden="1"/>
    <row r="255" ht="10.5" hidden="1"/>
    <row r="256" ht="10.5" hidden="1"/>
    <row r="257" ht="10.5" hidden="1"/>
    <row r="258" ht="10.5" hidden="1"/>
    <row r="259" ht="10.5" hidden="1"/>
    <row r="260" ht="10.5" hidden="1"/>
    <row r="261" ht="10.5" hidden="1"/>
    <row r="262" ht="10.5" hidden="1"/>
    <row r="263" ht="10.5" hidden="1"/>
    <row r="264" ht="10.5" hidden="1"/>
    <row r="265" ht="10.5" hidden="1"/>
    <row r="266" ht="10.5" hidden="1"/>
    <row r="267" ht="10.5" hidden="1"/>
    <row r="268" ht="10.5" hidden="1"/>
    <row r="269" ht="10.5" hidden="1"/>
    <row r="270" ht="10.5" hidden="1"/>
    <row r="271" ht="10.5" hidden="1"/>
    <row r="272" ht="10.5" hidden="1"/>
    <row r="273" ht="10.5" hidden="1"/>
    <row r="274" ht="10.5" hidden="1"/>
    <row r="275" ht="10.5" hidden="1"/>
    <row r="276" ht="10.5" hidden="1"/>
    <row r="277" ht="10.5" hidden="1"/>
    <row r="278" ht="10.5" hidden="1"/>
    <row r="279" ht="10.5" hidden="1"/>
    <row r="280" ht="10.5" hidden="1"/>
    <row r="281" ht="10.5" hidden="1"/>
    <row r="282" ht="10.5" hidden="1"/>
    <row r="283" ht="10.5" hidden="1"/>
    <row r="284" ht="10.5" hidden="1"/>
    <row r="285" ht="10.5" hidden="1"/>
    <row r="286" ht="10.5" hidden="1"/>
    <row r="287" ht="10.5" hidden="1"/>
    <row r="288" ht="10.5" hidden="1"/>
    <row r="289" ht="10.5" hidden="1"/>
    <row r="290" ht="10.5" hidden="1"/>
    <row r="291" ht="10.5" hidden="1"/>
    <row r="292" ht="10.5" hidden="1"/>
    <row r="293" ht="10.5" hidden="1"/>
    <row r="294" ht="10.5" hidden="1"/>
    <row r="295" ht="10.5" hidden="1"/>
    <row r="296" ht="10.5" hidden="1"/>
    <row r="297" ht="10.5" hidden="1"/>
    <row r="298" ht="10.5" hidden="1"/>
    <row r="299" ht="10.5" hidden="1"/>
    <row r="300" ht="10.5" hidden="1"/>
    <row r="301" ht="10.5" hidden="1"/>
    <row r="302" ht="10.5" hidden="1"/>
    <row r="303" ht="10.5" hidden="1"/>
    <row r="304" ht="10.5" hidden="1"/>
    <row r="305" ht="10.5" hidden="1"/>
    <row r="306" ht="10.5" hidden="1"/>
    <row r="307" ht="10.5" hidden="1"/>
    <row r="308" ht="10.5" hidden="1"/>
    <row r="309" ht="10.5" hidden="1"/>
    <row r="310" ht="10.5" hidden="1"/>
    <row r="311" ht="10.5" hidden="1"/>
    <row r="312" ht="10.5" hidden="1"/>
    <row r="313" ht="10.5" hidden="1"/>
    <row r="314" ht="10.5" hidden="1"/>
    <row r="315" ht="10.5" hidden="1"/>
    <row r="316" ht="10.5" hidden="1"/>
    <row r="317" ht="10.5" hidden="1"/>
    <row r="318" ht="10.5" hidden="1"/>
    <row r="319" ht="10.5" hidden="1"/>
    <row r="320" ht="10.5" hidden="1"/>
    <row r="321" ht="10.5" hidden="1"/>
    <row r="322" ht="10.5" hidden="1"/>
    <row r="323" ht="10.5" hidden="1"/>
    <row r="324" ht="10.5" hidden="1"/>
    <row r="325" ht="10.5" hidden="1"/>
    <row r="326" ht="10.5" hidden="1"/>
    <row r="327" ht="10.5" hidden="1"/>
    <row r="328" ht="10.5" hidden="1"/>
    <row r="329" ht="10.5" hidden="1"/>
    <row r="330" ht="10.5" hidden="1"/>
    <row r="331" ht="10.5" hidden="1"/>
    <row r="332" ht="10.5" hidden="1"/>
    <row r="333" ht="10.5" hidden="1"/>
    <row r="334" ht="10.5" hidden="1"/>
    <row r="335" ht="10.5" hidden="1"/>
    <row r="336" ht="10.5" hidden="1"/>
    <row r="337" ht="10.5" hidden="1"/>
    <row r="338" ht="10.5" hidden="1"/>
    <row r="339" ht="10.5" hidden="1"/>
    <row r="340" ht="10.5" hidden="1"/>
    <row r="341" ht="10.5" hidden="1"/>
    <row r="342" ht="10.5" hidden="1"/>
    <row r="343" ht="10.5" hidden="1"/>
    <row r="344" ht="10.5" hidden="1"/>
    <row r="345" ht="10.5" hidden="1"/>
    <row r="346" ht="10.5" hidden="1"/>
    <row r="347" ht="10.5" hidden="1"/>
    <row r="348" ht="10.5" hidden="1"/>
    <row r="349" ht="10.5" hidden="1"/>
    <row r="350" ht="10.5" hidden="1"/>
    <row r="351" ht="10.5" hidden="1"/>
    <row r="352" ht="10.5" hidden="1"/>
    <row r="353" ht="10.5" hidden="1"/>
    <row r="354" ht="10.5" hidden="1"/>
    <row r="355" ht="10.5" hidden="1"/>
    <row r="356" ht="10.5" hidden="1"/>
    <row r="357" ht="10.5" hidden="1"/>
    <row r="358" ht="10.5" hidden="1"/>
    <row r="359" ht="10.5" hidden="1"/>
    <row r="360" ht="10.5" hidden="1"/>
    <row r="361" ht="10.5" hidden="1"/>
    <row r="362" ht="10.5" hidden="1"/>
    <row r="363" ht="10.5" hidden="1"/>
    <row r="364" ht="10.5" hidden="1"/>
    <row r="365" ht="10.5" hidden="1"/>
    <row r="366" ht="10.5" hidden="1"/>
    <row r="367" ht="10.5" hidden="1"/>
    <row r="368" ht="10.5" hidden="1"/>
    <row r="369" ht="10.5" hidden="1"/>
    <row r="370" ht="10.5" hidden="1"/>
    <row r="371" ht="10.5" hidden="1"/>
    <row r="372" ht="10.5" hidden="1"/>
    <row r="373" ht="10.5" hidden="1"/>
    <row r="374" ht="10.5" hidden="1"/>
    <row r="375" ht="10.5" hidden="1"/>
    <row r="376" ht="10.5" hidden="1"/>
    <row r="377" ht="10.5" hidden="1"/>
    <row r="378" ht="10.5" hidden="1"/>
    <row r="379" ht="10.5" hidden="1"/>
    <row r="380" ht="10.5" hidden="1"/>
    <row r="381" ht="10.5" hidden="1"/>
    <row r="382" ht="10.5" hidden="1"/>
    <row r="383" ht="10.5" hidden="1"/>
    <row r="384" ht="10.5" hidden="1"/>
    <row r="385" ht="10.5" hidden="1"/>
    <row r="386" ht="10.5" hidden="1"/>
    <row r="387" ht="10.5" hidden="1"/>
    <row r="388" ht="10.5" hidden="1"/>
    <row r="389" ht="10.5" hidden="1"/>
    <row r="390" ht="10.5" hidden="1"/>
    <row r="391" ht="10.5" hidden="1"/>
    <row r="392" ht="10.5" hidden="1"/>
    <row r="393" ht="10.5" hidden="1"/>
    <row r="394" ht="10.5" hidden="1"/>
    <row r="395" ht="10.5" hidden="1"/>
    <row r="396" ht="10.5" hidden="1"/>
    <row r="397" ht="10.5" hidden="1"/>
    <row r="398" ht="10.5" hidden="1"/>
    <row r="399" ht="10.5" hidden="1"/>
    <row r="400" ht="10.5" hidden="1"/>
    <row r="401" ht="10.5" hidden="1"/>
    <row r="402" ht="10.5" hidden="1"/>
    <row r="403" ht="10.5" hidden="1"/>
    <row r="404" ht="10.5" hidden="1"/>
    <row r="405" ht="10.5" hidden="1"/>
    <row r="406" ht="10.5" hidden="1"/>
    <row r="407" ht="10.5" hidden="1"/>
    <row r="408" ht="10.5" hidden="1"/>
    <row r="409" ht="10.5" hidden="1"/>
    <row r="410" ht="10.5" hidden="1"/>
    <row r="411" ht="10.5" hidden="1"/>
    <row r="412" ht="10.5" hidden="1"/>
    <row r="413" ht="10.5" hidden="1"/>
    <row r="414" ht="10.5" hidden="1"/>
    <row r="415" ht="10.5" hidden="1"/>
    <row r="416" ht="10.5" hidden="1"/>
    <row r="417" ht="10.5" hidden="1"/>
    <row r="418" ht="10.5" hidden="1"/>
    <row r="419" ht="10.5" hidden="1"/>
    <row r="420" ht="10.5" hidden="1"/>
    <row r="421" ht="10.5" hidden="1"/>
    <row r="422" ht="10.5" hidden="1"/>
    <row r="423" ht="10.5" hidden="1"/>
    <row r="424" ht="10.5" hidden="1"/>
    <row r="425" ht="10.5" hidden="1"/>
    <row r="426" ht="10.5" hidden="1"/>
    <row r="427" ht="10.5" hidden="1"/>
    <row r="428" ht="10.5" hidden="1"/>
    <row r="429" ht="10.5" hidden="1"/>
    <row r="430" ht="10.5" hidden="1"/>
    <row r="431" ht="10.5" hidden="1"/>
    <row r="432" ht="10.5" hidden="1"/>
    <row r="433" ht="10.5" hidden="1"/>
    <row r="434" ht="10.5" hidden="1"/>
    <row r="435" ht="10.5" hidden="1"/>
    <row r="436" ht="10.5" hidden="1"/>
    <row r="437" ht="10.5" hidden="1"/>
    <row r="438" ht="10.5" hidden="1"/>
    <row r="439" ht="10.5" hidden="1"/>
    <row r="440" ht="10.5" hidden="1"/>
    <row r="441" ht="10.5" hidden="1"/>
    <row r="442" ht="10.5" hidden="1"/>
    <row r="443" ht="10.5" hidden="1"/>
    <row r="444" ht="10.5" hidden="1"/>
    <row r="445" ht="10.5" hidden="1"/>
    <row r="446" ht="10.5" hidden="1"/>
    <row r="447" ht="10.5" hidden="1"/>
    <row r="448" ht="10.5" hidden="1"/>
    <row r="449" ht="10.5" hidden="1"/>
    <row r="450" ht="10.5" hidden="1"/>
    <row r="451" ht="10.5" hidden="1"/>
    <row r="452" ht="10.5" hidden="1"/>
    <row r="453" ht="10.5" hidden="1"/>
    <row r="454" ht="10.5" hidden="1"/>
    <row r="455" ht="10.5" hidden="1"/>
    <row r="456" ht="10.5" hidden="1"/>
    <row r="457" ht="10.5" hidden="1"/>
    <row r="458" ht="10.5" hidden="1"/>
    <row r="459" ht="10.5" hidden="1"/>
    <row r="460" ht="10.5" hidden="1"/>
    <row r="461" ht="10.5" hidden="1"/>
    <row r="462" ht="10.5" hidden="1"/>
    <row r="463" ht="10.5" hidden="1"/>
    <row r="464" ht="10.5" hidden="1"/>
    <row r="465" ht="10.5" hidden="1"/>
    <row r="466" ht="10.5" hidden="1"/>
    <row r="467" ht="10.5" hidden="1"/>
    <row r="468" ht="10.5" hidden="1"/>
    <row r="469" ht="10.5" hidden="1"/>
    <row r="470" ht="10.5" hidden="1"/>
    <row r="471" ht="10.5" hidden="1"/>
    <row r="472" ht="10.5" hidden="1"/>
    <row r="473" ht="10.5" hidden="1"/>
    <row r="474" ht="10.5" hidden="1"/>
    <row r="475" ht="10.5" hidden="1"/>
    <row r="476" ht="10.5" hidden="1"/>
    <row r="477" ht="10.5" hidden="1"/>
    <row r="478" ht="10.5" hidden="1"/>
    <row r="479" ht="10.5" hidden="1"/>
    <row r="480" ht="10.5" hidden="1"/>
    <row r="481" ht="10.5" hidden="1"/>
    <row r="482" ht="10.5" hidden="1"/>
    <row r="483" ht="10.5" hidden="1"/>
    <row r="484" ht="10.5" hidden="1"/>
    <row r="485" ht="10.5" hidden="1"/>
    <row r="486" ht="10.5" hidden="1"/>
    <row r="487" ht="10.5" hidden="1"/>
    <row r="488" ht="10.5" hidden="1"/>
    <row r="489" ht="10.5" hidden="1"/>
    <row r="490" ht="10.5" hidden="1"/>
    <row r="491" ht="10.5" hidden="1"/>
    <row r="492" ht="10.5" hidden="1"/>
    <row r="493" ht="10.5" hidden="1"/>
    <row r="494" ht="10.5" hidden="1"/>
    <row r="495" ht="10.5" hidden="1"/>
    <row r="496" ht="10.5" hidden="1"/>
    <row r="497" ht="10.5" hidden="1"/>
    <row r="498" ht="10.5" hidden="1"/>
    <row r="499" ht="10.5" hidden="1"/>
    <row r="500" ht="10.5" hidden="1"/>
    <row r="501" ht="10.5" hidden="1"/>
    <row r="502" ht="10.5" hidden="1"/>
    <row r="503" ht="10.5" hidden="1"/>
    <row r="504" ht="10.5" hidden="1"/>
    <row r="505" ht="10.5" hidden="1"/>
    <row r="506" ht="10.5" hidden="1"/>
    <row r="507" ht="10.5" hidden="1"/>
    <row r="508" ht="10.5" hidden="1"/>
    <row r="509" ht="10.5" hidden="1"/>
    <row r="510" ht="10.5" hidden="1"/>
    <row r="511" ht="10.5" hidden="1"/>
    <row r="512" ht="10.5" hidden="1"/>
    <row r="513" ht="10.5" hidden="1"/>
    <row r="514" ht="10.5" hidden="1"/>
    <row r="515" ht="10.5" hidden="1"/>
    <row r="516" ht="10.5" hidden="1"/>
    <row r="517" ht="10.5" hidden="1"/>
    <row r="518" ht="10.5" hidden="1"/>
    <row r="519" ht="10.5" hidden="1"/>
    <row r="520" ht="10.5" hidden="1"/>
    <row r="521" ht="10.5" hidden="1"/>
    <row r="522" ht="10.5" hidden="1"/>
    <row r="523" ht="10.5" hidden="1"/>
    <row r="524" ht="10.5" hidden="1"/>
    <row r="525" ht="10.5" hidden="1"/>
    <row r="526" ht="10.5" hidden="1"/>
    <row r="527" ht="10.5" hidden="1"/>
    <row r="528" ht="10.5" hidden="1"/>
    <row r="529" ht="10.5" hidden="1"/>
    <row r="530" ht="10.5" hidden="1"/>
    <row r="531" ht="10.5" hidden="1"/>
    <row r="532" ht="10.5" hidden="1"/>
    <row r="533" ht="10.5" hidden="1"/>
    <row r="534" ht="10.5" hidden="1"/>
    <row r="535" ht="10.5" hidden="1"/>
    <row r="536" ht="10.5" hidden="1"/>
    <row r="537" ht="10.5" hidden="1"/>
    <row r="538" ht="10.5" hidden="1"/>
    <row r="539" ht="10.5" hidden="1"/>
    <row r="540" ht="10.5" hidden="1"/>
    <row r="541" ht="10.5" hidden="1"/>
    <row r="542" ht="10.5" hidden="1"/>
    <row r="543" ht="10.5" hidden="1"/>
    <row r="544" ht="10.5" hidden="1"/>
    <row r="545" ht="10.5" hidden="1"/>
    <row r="546" ht="10.5" hidden="1"/>
    <row r="547" ht="10.5" hidden="1"/>
    <row r="548" ht="10.5" hidden="1"/>
    <row r="549" ht="10.5" hidden="1"/>
    <row r="550" ht="10.5" hidden="1"/>
    <row r="551" ht="10.5" hidden="1"/>
    <row r="552" ht="10.5" hidden="1"/>
    <row r="553" ht="10.5" hidden="1"/>
    <row r="554" ht="10.5" hidden="1"/>
    <row r="555" ht="10.5" hidden="1"/>
    <row r="556" ht="10.5" hidden="1"/>
    <row r="557" ht="10.5" hidden="1"/>
    <row r="558" ht="10.5" hidden="1"/>
    <row r="559" ht="10.5" hidden="1"/>
    <row r="560" ht="10.5" hidden="1"/>
    <row r="561" ht="10.5" hidden="1"/>
    <row r="562" ht="10.5" hidden="1"/>
    <row r="563" ht="10.5" hidden="1"/>
    <row r="564" ht="10.5" hidden="1"/>
    <row r="565" ht="10.5" hidden="1"/>
    <row r="566" ht="10.5" hidden="1"/>
    <row r="567" ht="10.5" hidden="1"/>
    <row r="568" ht="10.5" hidden="1"/>
    <row r="569" ht="10.5" hidden="1"/>
    <row r="570" ht="10.5" hidden="1"/>
    <row r="571" ht="10.5" hidden="1"/>
    <row r="572" ht="10.5" hidden="1"/>
    <row r="573" ht="10.5" hidden="1"/>
    <row r="574" ht="10.5" hidden="1"/>
    <row r="575" ht="10.5" hidden="1"/>
    <row r="576" ht="10.5" hidden="1"/>
    <row r="577" ht="10.5" hidden="1"/>
    <row r="578" ht="10.5" hidden="1"/>
    <row r="579" ht="10.5" hidden="1"/>
    <row r="580" ht="10.5" hidden="1"/>
    <row r="581" ht="10.5" hidden="1"/>
    <row r="582" ht="10.5" hidden="1"/>
    <row r="583" ht="10.5" hidden="1"/>
    <row r="584" ht="10.5" hidden="1"/>
    <row r="585" ht="10.5" hidden="1"/>
    <row r="586" ht="10.5" hidden="1"/>
    <row r="587" ht="10.5" hidden="1"/>
    <row r="588" ht="10.5" hidden="1"/>
    <row r="589" ht="10.5" hidden="1"/>
    <row r="590" ht="10.5" hidden="1"/>
    <row r="591" ht="10.5" hidden="1"/>
    <row r="592" ht="10.5" hidden="1"/>
    <row r="593" ht="10.5" hidden="1"/>
    <row r="594" ht="10.5" hidden="1"/>
    <row r="595" ht="10.5" hidden="1"/>
    <row r="596" ht="10.5" hidden="1"/>
    <row r="597" ht="10.5" hidden="1"/>
    <row r="598" ht="10.5" hidden="1"/>
    <row r="599" ht="10.5" hidden="1"/>
    <row r="600" ht="10.5" hidden="1"/>
    <row r="601" ht="10.5" hidden="1"/>
    <row r="602" ht="10.5" hidden="1"/>
    <row r="603" ht="10.5" hidden="1"/>
    <row r="604" ht="10.5" hidden="1"/>
    <row r="605" ht="10.5" hidden="1"/>
    <row r="606" ht="10.5" hidden="1"/>
    <row r="607" ht="10.5" hidden="1"/>
    <row r="608" ht="10.5" hidden="1"/>
    <row r="609" ht="10.5" hidden="1"/>
    <row r="610" ht="10.5" hidden="1"/>
    <row r="611" ht="10.5" hidden="1"/>
    <row r="612" ht="10.5" hidden="1"/>
    <row r="613" ht="10.5" hidden="1"/>
    <row r="614" ht="10.5" hidden="1"/>
    <row r="615" ht="10.5" hidden="1"/>
    <row r="616" ht="10.5" hidden="1"/>
    <row r="617" ht="10.5" hidden="1"/>
    <row r="618" ht="10.5" hidden="1"/>
    <row r="619" ht="10.5" hidden="1"/>
    <row r="620" ht="10.5" hidden="1"/>
    <row r="621" ht="10.5" hidden="1"/>
    <row r="622" ht="10.5" hidden="1"/>
    <row r="623" ht="10.5" hidden="1"/>
    <row r="624" ht="10.5" hidden="1"/>
    <row r="625" ht="10.5" hidden="1"/>
    <row r="626" ht="10.5" hidden="1"/>
    <row r="627" ht="10.5" hidden="1"/>
    <row r="628" ht="10.5" hidden="1"/>
    <row r="629" ht="10.5" hidden="1"/>
    <row r="630" ht="10.5" hidden="1"/>
    <row r="631" ht="10.5" hidden="1"/>
    <row r="632" ht="10.5" hidden="1"/>
    <row r="633" ht="10.5" hidden="1"/>
    <row r="634" ht="10.5" hidden="1"/>
    <row r="635" ht="10.5" hidden="1"/>
    <row r="636" ht="10.5" hidden="1"/>
    <row r="637" ht="10.5" hidden="1"/>
    <row r="638" ht="10.5" hidden="1"/>
    <row r="639" ht="10.5" hidden="1"/>
    <row r="640" ht="10.5" hidden="1"/>
    <row r="641" ht="10.5" hidden="1"/>
    <row r="642" ht="10.5" hidden="1"/>
    <row r="643" ht="10.5" hidden="1"/>
    <row r="644" ht="10.5" hidden="1"/>
    <row r="645" ht="10.5" hidden="1"/>
    <row r="646" ht="10.5" hidden="1"/>
    <row r="647" ht="10.5" hidden="1"/>
    <row r="648" ht="10.5" hidden="1"/>
    <row r="649" ht="10.5" hidden="1"/>
    <row r="650" ht="10.5" hidden="1"/>
    <row r="651" ht="10.5" hidden="1"/>
    <row r="652" ht="10.5" hidden="1"/>
    <row r="653" ht="10.5" hidden="1"/>
    <row r="654" ht="10.5" hidden="1"/>
    <row r="655" ht="10.5" hidden="1"/>
    <row r="656" ht="10.5" hidden="1"/>
    <row r="657" ht="10.5" hidden="1"/>
    <row r="658" ht="10.5" hidden="1"/>
    <row r="659" ht="10.5" hidden="1"/>
    <row r="660" ht="10.5" hidden="1"/>
    <row r="661" ht="10.5" hidden="1"/>
    <row r="662" ht="10.5" hidden="1"/>
    <row r="663" ht="10.5" hidden="1"/>
    <row r="664" ht="10.5" hidden="1"/>
    <row r="665" ht="10.5" hidden="1"/>
    <row r="666" ht="10.5" hidden="1"/>
    <row r="667" ht="10.5" hidden="1"/>
    <row r="668" ht="10.5" hidden="1"/>
    <row r="669" ht="10.5" hidden="1"/>
    <row r="670" ht="10.5" hidden="1"/>
    <row r="671" ht="10.5" hidden="1"/>
    <row r="672" ht="10.5" hidden="1"/>
    <row r="673" ht="10.5" hidden="1"/>
    <row r="674" ht="10.5" hidden="1"/>
    <row r="675" ht="10.5" hidden="1"/>
    <row r="676" ht="10.5" hidden="1"/>
    <row r="677" ht="10.5" hidden="1"/>
    <row r="678" ht="10.5" hidden="1"/>
    <row r="679" ht="10.5" hidden="1"/>
    <row r="680" ht="10.5" hidden="1"/>
    <row r="681" ht="10.5" hidden="1"/>
    <row r="682" ht="10.5" hidden="1"/>
    <row r="683" ht="10.5" hidden="1"/>
    <row r="684" ht="10.5" hidden="1"/>
    <row r="685" ht="10.5" hidden="1"/>
    <row r="686" ht="10.5" hidden="1"/>
    <row r="687" ht="10.5" hidden="1"/>
    <row r="688" ht="10.5" hidden="1"/>
    <row r="689" ht="10.5" hidden="1"/>
    <row r="690" ht="10.5" hidden="1"/>
    <row r="691" ht="10.5" hidden="1"/>
    <row r="692" ht="10.5" hidden="1"/>
    <row r="693" ht="10.5" hidden="1"/>
    <row r="694" ht="10.5" hidden="1"/>
    <row r="695" ht="10.5" hidden="1"/>
    <row r="696" ht="10.5" hidden="1"/>
    <row r="697" ht="10.5" hidden="1"/>
    <row r="698" ht="10.5" hidden="1"/>
    <row r="699" ht="10.5" hidden="1"/>
    <row r="700" ht="10.5" hidden="1"/>
    <row r="701" ht="10.5" hidden="1"/>
    <row r="702" ht="10.5" hidden="1"/>
    <row r="703" ht="10.5" hidden="1"/>
    <row r="704" ht="10.5" hidden="1"/>
    <row r="705" ht="10.5" hidden="1"/>
    <row r="706" ht="10.5" hidden="1"/>
    <row r="707" ht="10.5" hidden="1"/>
    <row r="708" ht="10.5" hidden="1"/>
    <row r="709" ht="10.5" hidden="1"/>
    <row r="710" ht="10.5" hidden="1"/>
    <row r="711" ht="10.5" hidden="1"/>
    <row r="712" ht="10.5" hidden="1"/>
    <row r="713" ht="10.5" hidden="1"/>
    <row r="714" ht="10.5" hidden="1"/>
    <row r="715" ht="10.5" hidden="1"/>
    <row r="716" ht="10.5" hidden="1"/>
    <row r="717" ht="10.5" hidden="1"/>
    <row r="718" ht="10.5" hidden="1"/>
    <row r="719" ht="10.5" hidden="1"/>
    <row r="720" ht="10.5" hidden="1"/>
    <row r="721" ht="10.5" hidden="1"/>
    <row r="722" ht="10.5" hidden="1"/>
    <row r="723" ht="10.5" hidden="1"/>
    <row r="724" ht="10.5" hidden="1"/>
    <row r="725" ht="10.5" hidden="1"/>
    <row r="726" ht="10.5" hidden="1"/>
    <row r="727" ht="10.5" hidden="1"/>
    <row r="728" ht="10.5" hidden="1"/>
    <row r="729" ht="10.5" hidden="1"/>
    <row r="730" ht="10.5" hidden="1"/>
    <row r="731" ht="10.5" hidden="1"/>
    <row r="732" ht="10.5" hidden="1"/>
    <row r="733" ht="10.5" hidden="1"/>
    <row r="734" ht="10.5" hidden="1"/>
    <row r="735" ht="10.5" hidden="1"/>
    <row r="736" ht="10.5" hidden="1"/>
    <row r="737" ht="10.5" hidden="1"/>
    <row r="738" ht="10.5" hidden="1"/>
    <row r="739" ht="10.5" hidden="1"/>
    <row r="740" ht="10.5" hidden="1"/>
    <row r="741" ht="10.5" hidden="1"/>
    <row r="742" ht="10.5" hidden="1"/>
    <row r="743" ht="10.5" hidden="1"/>
    <row r="744" ht="10.5" hidden="1"/>
    <row r="745" ht="10.5" hidden="1"/>
    <row r="746" ht="10.5" hidden="1"/>
    <row r="747" ht="10.5" hidden="1"/>
    <row r="748" ht="10.5" hidden="1"/>
    <row r="749" ht="10.5" hidden="1"/>
    <row r="750" ht="10.5" hidden="1"/>
    <row r="751" ht="10.5" hidden="1"/>
    <row r="752" ht="10.5" hidden="1"/>
    <row r="753" ht="10.5" hidden="1"/>
    <row r="754" ht="10.5" hidden="1"/>
    <row r="755" ht="10.5" hidden="1"/>
    <row r="756" ht="10.5" hidden="1"/>
    <row r="757" ht="10.5" hidden="1"/>
    <row r="758" ht="10.5" hidden="1"/>
    <row r="759" ht="10.5" hidden="1"/>
    <row r="760" ht="10.5" hidden="1"/>
    <row r="761" ht="10.5" hidden="1"/>
    <row r="762" ht="10.5" hidden="1"/>
    <row r="763" ht="10.5" hidden="1"/>
    <row r="764" ht="10.5" hidden="1"/>
    <row r="765" ht="10.5" hidden="1"/>
    <row r="766" ht="10.5" hidden="1"/>
    <row r="767" ht="10.5" hidden="1"/>
    <row r="768" ht="10.5" hidden="1"/>
    <row r="769" ht="10.5" hidden="1"/>
    <row r="770" ht="10.5" hidden="1"/>
    <row r="771" ht="10.5" hidden="1"/>
    <row r="772" ht="10.5" hidden="1"/>
    <row r="773" ht="10.5" hidden="1"/>
    <row r="774" ht="10.5" hidden="1"/>
    <row r="775" ht="10.5" hidden="1"/>
    <row r="776" ht="10.5" hidden="1"/>
    <row r="777" ht="10.5" hidden="1"/>
    <row r="778" ht="10.5" hidden="1"/>
    <row r="779" ht="10.5" hidden="1"/>
    <row r="780" ht="10.5" hidden="1"/>
    <row r="781" ht="10.5" hidden="1"/>
    <row r="782" ht="10.5" hidden="1"/>
    <row r="783" ht="10.5" hidden="1"/>
    <row r="784" ht="10.5" hidden="1"/>
    <row r="785" ht="10.5" hidden="1"/>
    <row r="786" ht="10.5" hidden="1"/>
    <row r="787" ht="10.5" hidden="1"/>
    <row r="788" ht="10.5" hidden="1"/>
    <row r="789" ht="10.5" hidden="1"/>
    <row r="790" ht="10.5" hidden="1"/>
    <row r="791" ht="10.5" hidden="1"/>
    <row r="792" ht="10.5" hidden="1"/>
    <row r="793" ht="10.5" hidden="1"/>
    <row r="794" ht="10.5" hidden="1"/>
    <row r="795" ht="10.5" hidden="1"/>
    <row r="796" ht="10.5" hidden="1"/>
    <row r="797" ht="10.5" hidden="1"/>
    <row r="798" ht="10.5" hidden="1"/>
    <row r="799" ht="10.5" hidden="1"/>
    <row r="800" ht="10.5" hidden="1"/>
    <row r="801" ht="10.5" hidden="1"/>
    <row r="802" ht="10.5" hidden="1"/>
    <row r="803" ht="10.5" hidden="1"/>
    <row r="804" ht="10.5" hidden="1"/>
    <row r="805" ht="10.5" hidden="1"/>
    <row r="806" ht="10.5" hidden="1"/>
    <row r="807" ht="10.5" hidden="1"/>
    <row r="808" ht="10.5" hidden="1"/>
    <row r="809" ht="10.5" hidden="1"/>
    <row r="810" ht="10.5" hidden="1"/>
    <row r="811" ht="10.5" hidden="1"/>
    <row r="812" ht="10.5" hidden="1"/>
    <row r="813" ht="10.5" hidden="1"/>
    <row r="814" ht="10.5" hidden="1"/>
    <row r="815" ht="10.5" hidden="1"/>
    <row r="816" ht="10.5" hidden="1"/>
    <row r="817" ht="10.5" hidden="1"/>
    <row r="818" ht="10.5" hidden="1"/>
    <row r="819" ht="10.5" hidden="1"/>
    <row r="820" ht="10.5" hidden="1"/>
    <row r="821" ht="10.5" hidden="1"/>
    <row r="822" ht="10.5" hidden="1"/>
    <row r="823" ht="10.5" hidden="1"/>
    <row r="824" ht="10.5" hidden="1"/>
    <row r="825" ht="10.5" hidden="1"/>
    <row r="826" ht="10.5" hidden="1"/>
    <row r="827" ht="10.5" hidden="1"/>
    <row r="828" ht="10.5" hidden="1"/>
    <row r="829" ht="10.5" hidden="1"/>
    <row r="830" ht="10.5" hidden="1"/>
    <row r="831" ht="10.5" hidden="1"/>
    <row r="832" ht="10.5" hidden="1"/>
    <row r="833" ht="10.5" hidden="1"/>
    <row r="834" ht="10.5" hidden="1"/>
    <row r="835" ht="10.5" hidden="1"/>
    <row r="836" ht="10.5" hidden="1"/>
    <row r="837" ht="10.5" hidden="1"/>
    <row r="838" ht="10.5" hidden="1"/>
    <row r="839" ht="10.5" hidden="1"/>
    <row r="840" ht="10.5" hidden="1"/>
    <row r="841" ht="10.5" hidden="1"/>
    <row r="842" ht="10.5" hidden="1"/>
    <row r="843" ht="10.5" hidden="1"/>
    <row r="844" ht="10.5" hidden="1"/>
    <row r="845" ht="10.5" hidden="1"/>
    <row r="846" ht="10.5" hidden="1"/>
    <row r="847" ht="10.5" hidden="1"/>
    <row r="848" ht="10.5" hidden="1"/>
    <row r="849" ht="10.5" hidden="1"/>
    <row r="850" ht="10.5" hidden="1"/>
    <row r="851" ht="10.5" hidden="1"/>
    <row r="852" ht="10.5" hidden="1"/>
    <row r="853" ht="10.5" hidden="1"/>
    <row r="854" ht="10.5" hidden="1"/>
    <row r="855" ht="10.5" hidden="1"/>
    <row r="856" ht="10.5" hidden="1"/>
    <row r="857" ht="10.5" hidden="1"/>
    <row r="858" ht="10.5" hidden="1"/>
    <row r="859" ht="10.5" hidden="1"/>
    <row r="860" ht="10.5" hidden="1"/>
    <row r="861" ht="10.5" hidden="1"/>
    <row r="862" ht="10.5" hidden="1"/>
    <row r="863" ht="10.5" hidden="1"/>
    <row r="864" ht="10.5" hidden="1"/>
    <row r="865" ht="10.5" hidden="1"/>
    <row r="866" ht="10.5" hidden="1"/>
    <row r="867" ht="10.5" hidden="1"/>
    <row r="868" ht="10.5" hidden="1"/>
    <row r="869" ht="10.5" hidden="1"/>
    <row r="870" ht="10.5" hidden="1"/>
    <row r="871" ht="10.5" hidden="1"/>
    <row r="872" ht="10.5" hidden="1"/>
    <row r="873" ht="10.5" hidden="1"/>
    <row r="874" ht="10.5" hidden="1"/>
    <row r="875" ht="10.5" hidden="1"/>
    <row r="876" ht="10.5" hidden="1"/>
    <row r="877" ht="10.5" hidden="1"/>
    <row r="878" ht="10.5" hidden="1"/>
    <row r="879" ht="10.5" hidden="1"/>
    <row r="880" ht="10.5" hidden="1"/>
    <row r="881" ht="10.5" hidden="1"/>
    <row r="882" ht="10.5" hidden="1"/>
    <row r="883" ht="10.5" hidden="1"/>
    <row r="884" ht="10.5" hidden="1"/>
    <row r="885" ht="10.5" hidden="1"/>
    <row r="886" ht="10.5" hidden="1"/>
    <row r="887" ht="10.5" hidden="1"/>
    <row r="888" ht="10.5" hidden="1"/>
    <row r="889" ht="10.5" hidden="1"/>
    <row r="890" ht="10.5" hidden="1"/>
    <row r="891" ht="10.5" hidden="1"/>
    <row r="892" ht="10.5" hidden="1"/>
    <row r="893" ht="10.5" hidden="1"/>
    <row r="894" ht="10.5" hidden="1"/>
    <row r="895" ht="10.5" hidden="1"/>
    <row r="896" ht="10.5" hidden="1"/>
    <row r="897" ht="10.5" hidden="1"/>
    <row r="898" ht="10.5" hidden="1"/>
    <row r="899" ht="10.5" hidden="1"/>
    <row r="900" ht="10.5" hidden="1"/>
    <row r="901" ht="10.5" hidden="1"/>
    <row r="902" ht="10.5" hidden="1"/>
    <row r="903" ht="10.5" hidden="1"/>
    <row r="904" ht="10.5" hidden="1"/>
    <row r="905" ht="10.5" hidden="1"/>
    <row r="906" ht="10.5" hidden="1"/>
    <row r="907" ht="10.5" hidden="1"/>
    <row r="908" ht="10.5" hidden="1"/>
    <row r="909" ht="10.5" hidden="1"/>
    <row r="910" ht="10.5" hidden="1"/>
    <row r="911" ht="10.5" hidden="1"/>
    <row r="912" ht="10.5" hidden="1"/>
    <row r="913" ht="10.5" hidden="1"/>
    <row r="914" ht="10.5" hidden="1"/>
    <row r="915" ht="10.5" hidden="1"/>
    <row r="916" ht="10.5" hidden="1"/>
    <row r="917" ht="10.5" hidden="1"/>
    <row r="918" ht="10.5" hidden="1"/>
    <row r="919" ht="10.5" hidden="1"/>
    <row r="920" ht="10.5" hidden="1"/>
    <row r="921" ht="10.5" hidden="1"/>
    <row r="922" ht="10.5" hidden="1"/>
    <row r="923" ht="10.5" hidden="1"/>
    <row r="924" ht="10.5" hidden="1"/>
    <row r="925" ht="10.5" hidden="1"/>
    <row r="926" ht="10.5" hidden="1"/>
    <row r="927" ht="10.5" hidden="1"/>
    <row r="928" ht="10.5" hidden="1"/>
    <row r="929" ht="10.5" hidden="1"/>
    <row r="930" ht="10.5" hidden="1"/>
    <row r="931" ht="10.5" hidden="1"/>
    <row r="932" ht="10.5" hidden="1"/>
    <row r="933" ht="10.5" hidden="1"/>
    <row r="934" ht="10.5" hidden="1"/>
    <row r="935" ht="10.5" hidden="1"/>
    <row r="936" ht="10.5" hidden="1"/>
    <row r="937" ht="10.5" hidden="1"/>
    <row r="938" ht="10.5" hidden="1"/>
    <row r="939" ht="10.5" hidden="1"/>
    <row r="940" ht="10.5" hidden="1"/>
    <row r="941" ht="10.5" hidden="1"/>
    <row r="942" ht="10.5" hidden="1"/>
    <row r="943" ht="10.5" hidden="1"/>
    <row r="944" ht="10.5" hidden="1"/>
    <row r="945" ht="10.5" hidden="1"/>
    <row r="946" ht="10.5" hidden="1"/>
    <row r="947" ht="10.5" hidden="1"/>
    <row r="948" ht="10.5" hidden="1"/>
    <row r="949" ht="10.5" hidden="1"/>
    <row r="950" ht="10.5" hidden="1"/>
    <row r="951" ht="10.5" hidden="1"/>
    <row r="952" ht="10.5" hidden="1"/>
    <row r="953" ht="10.5" hidden="1"/>
    <row r="954" ht="10.5" hidden="1"/>
    <row r="955" ht="10.5" hidden="1"/>
    <row r="956" ht="10.5" hidden="1"/>
    <row r="957" ht="10.5" hidden="1"/>
    <row r="958" ht="10.5" hidden="1"/>
    <row r="959" ht="10.5" hidden="1"/>
    <row r="960" ht="10.5" hidden="1"/>
    <row r="961" ht="10.5" hidden="1"/>
    <row r="962" ht="10.5" hidden="1"/>
    <row r="963" ht="10.5" hidden="1"/>
    <row r="964" ht="10.5" hidden="1"/>
    <row r="965" ht="10.5" hidden="1"/>
    <row r="966" ht="10.5" hidden="1"/>
    <row r="967" ht="10.5" hidden="1"/>
    <row r="968" ht="10.5" hidden="1"/>
    <row r="969" ht="10.5" hidden="1"/>
    <row r="970" ht="10.5" hidden="1"/>
    <row r="971" ht="10.5" hidden="1"/>
    <row r="972" ht="10.5" hidden="1"/>
    <row r="973" ht="10.5" hidden="1"/>
    <row r="974" ht="10.5" hidden="1"/>
    <row r="975" ht="10.5" hidden="1"/>
    <row r="976" ht="10.5" hidden="1"/>
    <row r="977" ht="10.5" hidden="1"/>
    <row r="978" ht="10.5" hidden="1"/>
    <row r="979" ht="10.5" hidden="1"/>
    <row r="980" ht="10.5" hidden="1"/>
    <row r="981" ht="10.5" hidden="1"/>
    <row r="982" ht="10.5" hidden="1"/>
    <row r="983" ht="10.5" hidden="1"/>
    <row r="984" ht="10.5" hidden="1"/>
    <row r="985" ht="10.5" hidden="1"/>
    <row r="986" ht="10.5" hidden="1"/>
    <row r="987" ht="10.5" hidden="1"/>
    <row r="988" ht="10.5" hidden="1"/>
    <row r="989" ht="10.5" hidden="1"/>
    <row r="990" ht="10.5" hidden="1"/>
    <row r="991" ht="10.5" hidden="1"/>
    <row r="992" ht="10.5" hidden="1"/>
    <row r="993" ht="10.5" hidden="1"/>
    <row r="994" ht="10.5" hidden="1"/>
    <row r="995" ht="10.5" hidden="1"/>
    <row r="996" ht="10.5" hidden="1"/>
    <row r="997" ht="10.5" hidden="1"/>
    <row r="998" ht="10.5" hidden="1"/>
    <row r="999" ht="10.5" hidden="1"/>
    <row r="1000" ht="10.5" hidden="1"/>
    <row r="1001" ht="10.5" hidden="1"/>
    <row r="1002" ht="10.5" hidden="1"/>
    <row r="1003" ht="10.5" hidden="1"/>
    <row r="1004" ht="10.5" hidden="1"/>
    <row r="1005" ht="10.5" hidden="1"/>
    <row r="1006" ht="10.5" hidden="1"/>
    <row r="1007" ht="10.5" hidden="1"/>
    <row r="1008" ht="10.5" hidden="1"/>
    <row r="1009" ht="10.5" hidden="1"/>
    <row r="1010" ht="10.5" hidden="1"/>
    <row r="1011" ht="10.5" hidden="1"/>
    <row r="1012" ht="10.5" hidden="1"/>
    <row r="1013" ht="10.5" hidden="1"/>
    <row r="1014" ht="10.5" hidden="1"/>
    <row r="1015" ht="10.5" hidden="1"/>
    <row r="1016" ht="10.5" hidden="1"/>
    <row r="1017" ht="10.5" hidden="1"/>
    <row r="1018" ht="10.5" hidden="1"/>
    <row r="1019" ht="10.5" hidden="1"/>
    <row r="1020" ht="10.5" hidden="1"/>
    <row r="1021" ht="10.5" hidden="1"/>
    <row r="1022" ht="10.5" hidden="1"/>
    <row r="1023" ht="10.5" hidden="1"/>
    <row r="1024" ht="10.5" hidden="1"/>
    <row r="1025" ht="10.5" hidden="1"/>
    <row r="1026" ht="10.5" hidden="1"/>
    <row r="1027" ht="10.5" hidden="1"/>
    <row r="1028" ht="10.5" hidden="1"/>
    <row r="1029" ht="10.5" hidden="1"/>
    <row r="1030" ht="10.5" hidden="1"/>
    <row r="1031" ht="10.5" hidden="1"/>
    <row r="1032" ht="10.5" hidden="1"/>
    <row r="1033" ht="10.5" hidden="1"/>
    <row r="1034" ht="10.5" hidden="1"/>
    <row r="1035" ht="10.5" hidden="1"/>
    <row r="1036" ht="10.5" hidden="1"/>
    <row r="1037" ht="10.5" hidden="1"/>
    <row r="1038" ht="10.5" hidden="1"/>
    <row r="1039" ht="10.5" hidden="1"/>
    <row r="1040" ht="10.5" hidden="1"/>
    <row r="1041" ht="10.5" hidden="1"/>
    <row r="1042" ht="10.5" hidden="1"/>
    <row r="1043" ht="10.5" hidden="1"/>
    <row r="1044" ht="10.5" hidden="1"/>
    <row r="1045" ht="10.5" hidden="1"/>
    <row r="1046" ht="10.5" hidden="1"/>
    <row r="1047" ht="10.5" hidden="1"/>
    <row r="1048" ht="10.5" hidden="1"/>
    <row r="1049" ht="10.5" hidden="1"/>
    <row r="1050" ht="10.5" hidden="1"/>
    <row r="1051" ht="10.5" hidden="1"/>
    <row r="1052" ht="10.5" hidden="1"/>
    <row r="1053" ht="10.5" hidden="1"/>
    <row r="1054" ht="10.5" hidden="1"/>
    <row r="1055" ht="10.5" hidden="1"/>
    <row r="1056" ht="10.5" hidden="1"/>
    <row r="1057" ht="10.5" hidden="1"/>
    <row r="1058" ht="10.5" hidden="1"/>
    <row r="1059" ht="10.5" hidden="1"/>
    <row r="1060" ht="10.5" hidden="1"/>
    <row r="1061" ht="10.5" hidden="1"/>
    <row r="1062" ht="10.5" hidden="1"/>
    <row r="1063" ht="10.5" hidden="1"/>
    <row r="1064" ht="10.5" hidden="1"/>
    <row r="1065" ht="10.5" hidden="1"/>
    <row r="1066" ht="10.5" hidden="1"/>
    <row r="1067" ht="10.5" hidden="1"/>
    <row r="1068" ht="10.5" hidden="1"/>
    <row r="1069" ht="10.5" hidden="1"/>
    <row r="1070" ht="10.5" hidden="1"/>
    <row r="1071" ht="10.5" hidden="1"/>
    <row r="1072" ht="10.5" hidden="1"/>
    <row r="1073" ht="10.5" hidden="1"/>
    <row r="1074" ht="10.5" hidden="1"/>
    <row r="1075" ht="10.5" hidden="1"/>
    <row r="1076" ht="10.5" hidden="1"/>
    <row r="1077" ht="10.5" hidden="1"/>
    <row r="1078" ht="10.5" hidden="1"/>
    <row r="1079" ht="10.5" hidden="1"/>
    <row r="1080" ht="10.5" hidden="1"/>
    <row r="1081" ht="10.5" hidden="1"/>
    <row r="1082" ht="10.5" hidden="1"/>
    <row r="1083" ht="10.5" hidden="1"/>
    <row r="1084" ht="10.5" hidden="1"/>
    <row r="1085" ht="10.5" hidden="1"/>
    <row r="1086" ht="10.5" hidden="1"/>
    <row r="1087" ht="10.5" hidden="1"/>
    <row r="1088" ht="10.5" hidden="1"/>
    <row r="1089" ht="10.5" hidden="1"/>
    <row r="1090" ht="10.5" hidden="1"/>
    <row r="1091" ht="10.5" hidden="1"/>
    <row r="1092" ht="10.5" hidden="1"/>
    <row r="1093" ht="10.5" hidden="1"/>
    <row r="1094" ht="10.5" hidden="1"/>
    <row r="1095" ht="10.5" hidden="1"/>
    <row r="1096" ht="10.5" hidden="1"/>
    <row r="1097" ht="10.5" hidden="1"/>
    <row r="1098" ht="10.5" hidden="1"/>
    <row r="1099" ht="10.5" hidden="1"/>
    <row r="1100" ht="10.5" hidden="1"/>
    <row r="1101" ht="10.5" hidden="1"/>
    <row r="1102" ht="10.5" hidden="1"/>
    <row r="1103" ht="10.5" hidden="1"/>
    <row r="1104" ht="10.5" hidden="1"/>
    <row r="1105" ht="10.5" hidden="1"/>
    <row r="1106" ht="10.5" hidden="1"/>
    <row r="1107" ht="10.5" hidden="1"/>
    <row r="1108" ht="10.5" hidden="1"/>
    <row r="1109" ht="10.5" hidden="1"/>
    <row r="1110" ht="10.5" hidden="1"/>
    <row r="1111" ht="10.5" hidden="1"/>
    <row r="1112" ht="10.5" hidden="1"/>
    <row r="1113" ht="10.5" hidden="1"/>
    <row r="1114" ht="10.5" hidden="1"/>
    <row r="1115" ht="10.5" hidden="1"/>
    <row r="1116" ht="10.5" hidden="1"/>
    <row r="1117" ht="10.5" hidden="1"/>
    <row r="1118" ht="10.5" hidden="1"/>
    <row r="1119" ht="10.5" hidden="1"/>
    <row r="1120" ht="10.5" hidden="1"/>
    <row r="1121" ht="10.5" hidden="1"/>
    <row r="1122" ht="10.5" hidden="1"/>
    <row r="1123" ht="10.5" hidden="1"/>
    <row r="1124" ht="10.5" hidden="1"/>
    <row r="1125" ht="10.5" hidden="1"/>
    <row r="1126" ht="10.5" hidden="1"/>
    <row r="1127" ht="10.5" hidden="1"/>
    <row r="1128" ht="10.5" hidden="1"/>
    <row r="1129" ht="10.5" hidden="1"/>
    <row r="1130" ht="10.5" hidden="1"/>
    <row r="1131" ht="10.5" hidden="1"/>
    <row r="1132" ht="10.5" hidden="1"/>
    <row r="1133" ht="10.5" hidden="1"/>
    <row r="1134" ht="10.5" hidden="1"/>
    <row r="1135" ht="10.5" hidden="1"/>
    <row r="1136" ht="10.5" hidden="1"/>
    <row r="1137" ht="10.5" hidden="1"/>
    <row r="1138" ht="10.5" hidden="1"/>
    <row r="1139" ht="10.5" hidden="1"/>
    <row r="1140" ht="10.5" hidden="1"/>
    <row r="1141" ht="10.5" hidden="1"/>
    <row r="1142" ht="10.5" hidden="1"/>
    <row r="1143" ht="10.5" hidden="1"/>
    <row r="1144" ht="10.5" hidden="1"/>
    <row r="1145" ht="10.5" hidden="1"/>
    <row r="1146" ht="10.5" hidden="1"/>
    <row r="1147" ht="10.5" hidden="1"/>
    <row r="1148" ht="10.5" hidden="1"/>
    <row r="1149" ht="10.5" hidden="1"/>
    <row r="1150" ht="10.5" hidden="1"/>
    <row r="1151" ht="10.5" hidden="1"/>
    <row r="1152" ht="10.5" hidden="1"/>
    <row r="1153" ht="10.5" hidden="1"/>
    <row r="1154" ht="10.5" hidden="1"/>
    <row r="1155" ht="10.5" hidden="1"/>
    <row r="1156" ht="10.5" hidden="1"/>
    <row r="1157" ht="10.5" hidden="1"/>
    <row r="1158" ht="10.5" hidden="1"/>
    <row r="1159" ht="10.5" hidden="1"/>
    <row r="1160" ht="10.5" hidden="1"/>
    <row r="1161" ht="10.5" hidden="1"/>
    <row r="1162" ht="10.5" hidden="1"/>
    <row r="1163" ht="10.5" hidden="1"/>
    <row r="1164" ht="10.5" hidden="1"/>
    <row r="1165" ht="10.5" hidden="1"/>
    <row r="1166" ht="10.5" hidden="1"/>
    <row r="1167" ht="10.5" hidden="1"/>
    <row r="1168" ht="10.5" hidden="1"/>
    <row r="1169" ht="10.5" hidden="1"/>
    <row r="1170" ht="10.5" hidden="1"/>
    <row r="1171" ht="10.5" hidden="1"/>
    <row r="1172" ht="10.5" hidden="1"/>
    <row r="1173" ht="10.5" hidden="1"/>
    <row r="1174" ht="10.5" hidden="1"/>
    <row r="1175" ht="10.5" hidden="1"/>
    <row r="1176" ht="10.5" hidden="1"/>
    <row r="1177" ht="10.5" hidden="1"/>
    <row r="1178" ht="10.5" hidden="1"/>
    <row r="1179" ht="10.5" hidden="1"/>
    <row r="1180" ht="10.5" hidden="1"/>
    <row r="1181" ht="10.5" hidden="1"/>
    <row r="1182" ht="10.5" hidden="1"/>
    <row r="1183" ht="10.5" hidden="1"/>
    <row r="1184" ht="10.5" hidden="1"/>
    <row r="1185" ht="10.5" hidden="1"/>
    <row r="1186" ht="10.5" hidden="1"/>
    <row r="1187" ht="10.5" hidden="1"/>
    <row r="1188" ht="10.5" hidden="1"/>
    <row r="1189" ht="10.5" hidden="1"/>
    <row r="1190" ht="10.5" hidden="1"/>
    <row r="1191" ht="10.5" hidden="1"/>
    <row r="1192" ht="10.5" hidden="1"/>
    <row r="1193" ht="10.5" hidden="1"/>
    <row r="1194" ht="10.5" hidden="1"/>
    <row r="1195" ht="10.5" hidden="1"/>
    <row r="1196" ht="10.5" hidden="1"/>
    <row r="1197" ht="10.5" hidden="1"/>
    <row r="1198" ht="10.5" hidden="1"/>
    <row r="1199" ht="10.5" hidden="1"/>
    <row r="1200" ht="10.5" hidden="1"/>
    <row r="1201" ht="10.5" hidden="1"/>
    <row r="1202" ht="10.5" hidden="1"/>
    <row r="1203" ht="10.5" hidden="1"/>
    <row r="1204" ht="10.5" hidden="1"/>
    <row r="1205" ht="10.5" hidden="1"/>
    <row r="1206" ht="10.5" hidden="1"/>
    <row r="1207" ht="10.5" hidden="1"/>
    <row r="1208" ht="10.5" hidden="1"/>
    <row r="1209" ht="10.5" hidden="1"/>
    <row r="1210" ht="10.5" hidden="1"/>
    <row r="1211" ht="10.5" hidden="1"/>
    <row r="1212" ht="10.5" hidden="1"/>
    <row r="1213" ht="10.5" hidden="1"/>
    <row r="1214" ht="10.5" hidden="1"/>
    <row r="1215" ht="10.5" hidden="1"/>
    <row r="1216" ht="10.5" hidden="1"/>
    <row r="1217" ht="10.5" hidden="1"/>
    <row r="1218" ht="10.5" hidden="1"/>
    <row r="1219" ht="10.5" hidden="1"/>
    <row r="1220" ht="10.5" hidden="1"/>
    <row r="1221" ht="10.5" hidden="1"/>
    <row r="1222" ht="10.5" hidden="1"/>
    <row r="1223" ht="10.5" hidden="1"/>
    <row r="1224" ht="10.5" hidden="1"/>
    <row r="1225" ht="10.5" hidden="1"/>
    <row r="1226" ht="10.5" hidden="1"/>
    <row r="1227" ht="10.5" hidden="1"/>
    <row r="1228" ht="10.5" hidden="1"/>
    <row r="1229" ht="10.5" hidden="1"/>
    <row r="1230" ht="10.5" hidden="1"/>
    <row r="1231" ht="10.5" hidden="1"/>
    <row r="1232" ht="10.5" hidden="1"/>
    <row r="1233" ht="10.5" hidden="1"/>
    <row r="1234" ht="10.5" hidden="1"/>
    <row r="1235" ht="10.5" hidden="1"/>
    <row r="1236" ht="10.5" hidden="1"/>
    <row r="1237" ht="10.5" hidden="1"/>
    <row r="1238" ht="10.5" hidden="1"/>
    <row r="1239" ht="10.5" hidden="1"/>
  </sheetData>
  <sheetProtection password="CC63" sheet="1" objects="1" scenarios="1" selectLockedCells="1"/>
  <mergeCells count="302">
    <mergeCell ref="U1:AH1"/>
    <mergeCell ref="Q4:AH4"/>
    <mergeCell ref="Q5:AH5"/>
    <mergeCell ref="Q15:AH15"/>
    <mergeCell ref="W9:X9"/>
    <mergeCell ref="Y9:AA9"/>
    <mergeCell ref="Q8:R8"/>
    <mergeCell ref="AD10:AF10"/>
    <mergeCell ref="AD8:AF8"/>
    <mergeCell ref="AD9:AF9"/>
    <mergeCell ref="AG8:AH8"/>
    <mergeCell ref="B11:AB11"/>
    <mergeCell ref="AC11:AH11"/>
    <mergeCell ref="B16:L16"/>
    <mergeCell ref="F8:H8"/>
    <mergeCell ref="I10:J10"/>
    <mergeCell ref="O10:P10"/>
    <mergeCell ref="Q10:R10"/>
    <mergeCell ref="U8:V8"/>
    <mergeCell ref="U10:V10"/>
    <mergeCell ref="F54:H54"/>
    <mergeCell ref="I54:J54"/>
    <mergeCell ref="S33:T33"/>
    <mergeCell ref="Q42:R42"/>
    <mergeCell ref="O42:P42"/>
    <mergeCell ref="B41:AH41"/>
    <mergeCell ref="AD42:AF42"/>
    <mergeCell ref="B54:E54"/>
    <mergeCell ref="K54:N54"/>
    <mergeCell ref="O54:P54"/>
    <mergeCell ref="AB20:AC20"/>
    <mergeCell ref="B57:AB57"/>
    <mergeCell ref="B53:E53"/>
    <mergeCell ref="F53:H53"/>
    <mergeCell ref="I53:J53"/>
    <mergeCell ref="W54:X54"/>
    <mergeCell ref="Y54:AA54"/>
    <mergeCell ref="AB54:AC54"/>
    <mergeCell ref="AC57:AH57"/>
    <mergeCell ref="AG56:AH56"/>
    <mergeCell ref="B56:E56"/>
    <mergeCell ref="O21:P21"/>
    <mergeCell ref="O30:P30"/>
    <mergeCell ref="B52:AH52"/>
    <mergeCell ref="AB21:AC21"/>
    <mergeCell ref="M28:P28"/>
    <mergeCell ref="B22:AB22"/>
    <mergeCell ref="O32:P32"/>
    <mergeCell ref="Q32:R32"/>
    <mergeCell ref="B55:E55"/>
    <mergeCell ref="I56:J56"/>
    <mergeCell ref="O56:P56"/>
    <mergeCell ref="F55:H55"/>
    <mergeCell ref="I55:J55"/>
    <mergeCell ref="K56:N56"/>
    <mergeCell ref="O55:P55"/>
    <mergeCell ref="Y20:AA20"/>
    <mergeCell ref="S32:T32"/>
    <mergeCell ref="W56:X56"/>
    <mergeCell ref="U43:V43"/>
    <mergeCell ref="W32:X32"/>
    <mergeCell ref="Y43:AA43"/>
    <mergeCell ref="B34:AB34"/>
    <mergeCell ref="O33:P33"/>
    <mergeCell ref="Y42:AA42"/>
    <mergeCell ref="F56:H56"/>
    <mergeCell ref="AD56:AF56"/>
    <mergeCell ref="AC22:AH22"/>
    <mergeCell ref="AD21:AF21"/>
    <mergeCell ref="AG21:AH21"/>
    <mergeCell ref="B29:AH29"/>
    <mergeCell ref="B30:E30"/>
    <mergeCell ref="F30:H30"/>
    <mergeCell ref="AB30:AC30"/>
    <mergeCell ref="Y21:AA21"/>
    <mergeCell ref="Q21:R21"/>
    <mergeCell ref="B18:E18"/>
    <mergeCell ref="Q30:R30"/>
    <mergeCell ref="W21:X21"/>
    <mergeCell ref="F19:H19"/>
    <mergeCell ref="I19:J19"/>
    <mergeCell ref="K19:N19"/>
    <mergeCell ref="Q19:R19"/>
    <mergeCell ref="O19:P19"/>
    <mergeCell ref="S21:T21"/>
    <mergeCell ref="U21:V21"/>
    <mergeCell ref="B21:E21"/>
    <mergeCell ref="F21:H21"/>
    <mergeCell ref="I21:J21"/>
    <mergeCell ref="B19:E19"/>
    <mergeCell ref="K20:N20"/>
    <mergeCell ref="O20:P20"/>
    <mergeCell ref="B20:E20"/>
    <mergeCell ref="F18:H18"/>
    <mergeCell ref="I18:J18"/>
    <mergeCell ref="K8:N8"/>
    <mergeCell ref="K9:N9"/>
    <mergeCell ref="K10:N10"/>
    <mergeCell ref="B17:AH17"/>
    <mergeCell ref="W10:X10"/>
    <mergeCell ref="B10:E10"/>
    <mergeCell ref="Y10:AA10"/>
    <mergeCell ref="K18:N18"/>
    <mergeCell ref="O18:P18"/>
    <mergeCell ref="Q18:R18"/>
    <mergeCell ref="Q20:R20"/>
    <mergeCell ref="W19:X19"/>
    <mergeCell ref="U18:V18"/>
    <mergeCell ref="W20:X20"/>
    <mergeCell ref="U20:V20"/>
    <mergeCell ref="U19:V19"/>
    <mergeCell ref="S20:T20"/>
    <mergeCell ref="AD32:AF32"/>
    <mergeCell ref="AD30:AF30"/>
    <mergeCell ref="U30:V30"/>
    <mergeCell ref="S31:T31"/>
    <mergeCell ref="U31:V31"/>
    <mergeCell ref="AG30:AH30"/>
    <mergeCell ref="AB8:AC8"/>
    <mergeCell ref="AB7:AC7"/>
    <mergeCell ref="O43:P43"/>
    <mergeCell ref="Q43:R43"/>
    <mergeCell ref="M40:P40"/>
    <mergeCell ref="AC34:AH34"/>
    <mergeCell ref="AG43:AH43"/>
    <mergeCell ref="Q31:R31"/>
    <mergeCell ref="AG31:AH31"/>
    <mergeCell ref="AB31:AC31"/>
    <mergeCell ref="AG7:AH7"/>
    <mergeCell ref="Q7:R7"/>
    <mergeCell ref="AD7:AF7"/>
    <mergeCell ref="Q28:AH28"/>
    <mergeCell ref="AG44:AH44"/>
    <mergeCell ref="AD31:AF31"/>
    <mergeCell ref="AG42:AH42"/>
    <mergeCell ref="AD33:AF33"/>
    <mergeCell ref="Q39:AH39"/>
    <mergeCell ref="AB33:AC33"/>
    <mergeCell ref="Y18:AA18"/>
    <mergeCell ref="AB9:AC9"/>
    <mergeCell ref="W18:X18"/>
    <mergeCell ref="B5:L5"/>
    <mergeCell ref="I7:J7"/>
    <mergeCell ref="U7:V7"/>
    <mergeCell ref="K7:N7"/>
    <mergeCell ref="B6:AH6"/>
    <mergeCell ref="B7:E7"/>
    <mergeCell ref="F7:H7"/>
    <mergeCell ref="U9:V9"/>
    <mergeCell ref="AB19:AC19"/>
    <mergeCell ref="AB10:AC10"/>
    <mergeCell ref="AG19:AH19"/>
    <mergeCell ref="AB18:AC18"/>
    <mergeCell ref="Q16:AH16"/>
    <mergeCell ref="AG10:AH10"/>
    <mergeCell ref="AG9:AH9"/>
    <mergeCell ref="AD18:AF18"/>
    <mergeCell ref="AG18:AH18"/>
    <mergeCell ref="F31:H31"/>
    <mergeCell ref="I31:J31"/>
    <mergeCell ref="K31:N31"/>
    <mergeCell ref="O31:P31"/>
    <mergeCell ref="Y31:AA31"/>
    <mergeCell ref="Y30:AA30"/>
    <mergeCell ref="W30:X30"/>
    <mergeCell ref="W31:X31"/>
    <mergeCell ref="S30:T30"/>
    <mergeCell ref="Y33:AA33"/>
    <mergeCell ref="U32:V32"/>
    <mergeCell ref="W33:X33"/>
    <mergeCell ref="U33:V33"/>
    <mergeCell ref="AD19:AF19"/>
    <mergeCell ref="AG20:AH20"/>
    <mergeCell ref="AD20:AF20"/>
    <mergeCell ref="Y19:AA19"/>
    <mergeCell ref="AG32:AH32"/>
    <mergeCell ref="AB32:AC32"/>
    <mergeCell ref="B42:E42"/>
    <mergeCell ref="F42:H42"/>
    <mergeCell ref="S42:T42"/>
    <mergeCell ref="Q40:AH40"/>
    <mergeCell ref="Q27:AH27"/>
    <mergeCell ref="AG33:AH33"/>
    <mergeCell ref="K42:N42"/>
    <mergeCell ref="U42:V42"/>
    <mergeCell ref="Q33:R33"/>
    <mergeCell ref="Y32:AA32"/>
    <mergeCell ref="U44:V44"/>
    <mergeCell ref="S43:T43"/>
    <mergeCell ref="AD43:AF43"/>
    <mergeCell ref="AB44:AC44"/>
    <mergeCell ref="AD44:AF44"/>
    <mergeCell ref="AB43:AC43"/>
    <mergeCell ref="W43:X43"/>
    <mergeCell ref="Y44:AA44"/>
    <mergeCell ref="B51:L51"/>
    <mergeCell ref="AC46:AH46"/>
    <mergeCell ref="W44:X44"/>
    <mergeCell ref="W42:X42"/>
    <mergeCell ref="Y45:AA45"/>
    <mergeCell ref="AD45:AF45"/>
    <mergeCell ref="AB42:AC42"/>
    <mergeCell ref="B46:AB46"/>
    <mergeCell ref="F43:H43"/>
    <mergeCell ref="I43:J43"/>
    <mergeCell ref="AD53:AF53"/>
    <mergeCell ref="M51:P51"/>
    <mergeCell ref="Q45:R45"/>
    <mergeCell ref="O45:P45"/>
    <mergeCell ref="S45:T45"/>
    <mergeCell ref="Q50:AH50"/>
    <mergeCell ref="Q51:AH51"/>
    <mergeCell ref="AB45:AC45"/>
    <mergeCell ref="AG45:AH45"/>
    <mergeCell ref="AB55:AC55"/>
    <mergeCell ref="K55:N55"/>
    <mergeCell ref="AG54:AH54"/>
    <mergeCell ref="U53:V53"/>
    <mergeCell ref="U54:V54"/>
    <mergeCell ref="O53:P53"/>
    <mergeCell ref="Q53:R53"/>
    <mergeCell ref="AD54:AF54"/>
    <mergeCell ref="S53:T53"/>
    <mergeCell ref="AG53:AH53"/>
    <mergeCell ref="I33:J33"/>
    <mergeCell ref="B32:E32"/>
    <mergeCell ref="I42:J42"/>
    <mergeCell ref="AG55:AH55"/>
    <mergeCell ref="W53:X53"/>
    <mergeCell ref="Y53:AA53"/>
    <mergeCell ref="AB53:AC53"/>
    <mergeCell ref="AD55:AF55"/>
    <mergeCell ref="W55:X55"/>
    <mergeCell ref="Y55:AA55"/>
    <mergeCell ref="B28:L28"/>
    <mergeCell ref="K33:N33"/>
    <mergeCell ref="K32:N32"/>
    <mergeCell ref="B33:E33"/>
    <mergeCell ref="F33:H33"/>
    <mergeCell ref="I30:J30"/>
    <mergeCell ref="K30:N30"/>
    <mergeCell ref="B31:E31"/>
    <mergeCell ref="F32:H32"/>
    <mergeCell ref="I32:J32"/>
    <mergeCell ref="S56:T56"/>
    <mergeCell ref="U56:V56"/>
    <mergeCell ref="S54:T54"/>
    <mergeCell ref="K53:N53"/>
    <mergeCell ref="S55:T55"/>
    <mergeCell ref="U55:V55"/>
    <mergeCell ref="Q54:R54"/>
    <mergeCell ref="Q56:R56"/>
    <mergeCell ref="Q55:R55"/>
    <mergeCell ref="AB56:AC56"/>
    <mergeCell ref="Y56:AA56"/>
    <mergeCell ref="I44:J44"/>
    <mergeCell ref="B44:E44"/>
    <mergeCell ref="U45:V45"/>
    <mergeCell ref="W45:X45"/>
    <mergeCell ref="K44:N44"/>
    <mergeCell ref="K45:N45"/>
    <mergeCell ref="B45:E45"/>
    <mergeCell ref="F45:H45"/>
    <mergeCell ref="I45:J45"/>
    <mergeCell ref="F44:H44"/>
    <mergeCell ref="P37:S38"/>
    <mergeCell ref="P48:S49"/>
    <mergeCell ref="B40:L40"/>
    <mergeCell ref="O44:P44"/>
    <mergeCell ref="Q44:R44"/>
    <mergeCell ref="S44:T44"/>
    <mergeCell ref="B43:E43"/>
    <mergeCell ref="K43:N43"/>
    <mergeCell ref="B1:I1"/>
    <mergeCell ref="F20:H20"/>
    <mergeCell ref="I20:J20"/>
    <mergeCell ref="M5:P5"/>
    <mergeCell ref="P2:S3"/>
    <mergeCell ref="P13:S14"/>
    <mergeCell ref="S8:T8"/>
    <mergeCell ref="S18:T18"/>
    <mergeCell ref="S10:T10"/>
    <mergeCell ref="S19:T19"/>
    <mergeCell ref="S7:T7"/>
    <mergeCell ref="W7:X7"/>
    <mergeCell ref="Y7:AA7"/>
    <mergeCell ref="B8:E8"/>
    <mergeCell ref="Y8:AA8"/>
    <mergeCell ref="O8:P8"/>
    <mergeCell ref="I8:J8"/>
    <mergeCell ref="W8:X8"/>
    <mergeCell ref="O7:P7"/>
    <mergeCell ref="P25:S26"/>
    <mergeCell ref="K21:N21"/>
    <mergeCell ref="B9:E9"/>
    <mergeCell ref="F9:H9"/>
    <mergeCell ref="I9:J9"/>
    <mergeCell ref="Q9:R9"/>
    <mergeCell ref="S9:T9"/>
    <mergeCell ref="M16:P16"/>
    <mergeCell ref="O9:P9"/>
    <mergeCell ref="F10:H10"/>
  </mergeCells>
  <dataValidations count="8">
    <dataValidation type="whole" allowBlank="1" showInputMessage="1" showErrorMessage="1" errorTitle="Zeichnungsgrenze überschritten" error="Sie haben entweder die tarifliche Zeichnungsgrenze überschritten oder die Versicherungssumme ist für die zusätzlich gewählten Leistungsarten zu niedrig." sqref="B21:E21 B33:E33 B45:E45 B56:E56 B10:E10">
      <formula1>BL21</formula1>
      <formula2>BA21</formula2>
    </dataValidation>
    <dataValidation type="whole" allowBlank="1" showInputMessage="1" showErrorMessage="1" errorTitle="Verbesserte Übergangsleistung" error="Die Versicherungssumme darf 10% der Versicherungssumme für Invalidität nicht überschreiten.&#10;Evtl. ist noch keine Inv.Vsu erfasst!" sqref="K21:N21 K33:N33 K45:N45 K56:N56 K10:N10">
      <formula1>0</formula1>
      <formula2>BB21</formula2>
    </dataValidation>
    <dataValidation type="whole" allowBlank="1" showInputMessage="1" showErrorMessage="1" errorTitle="Zeichnungsgrenze Tagegeld " error="Die Versicherungssumme darf max. 0,50 EUR je 1.000 EUR Invaliditäts-Versicherungssumme betragen und in Kombination mit Krankenhaustagegeld 110 EUR nicht überschreiten.&#10;Evtl. ist noch keine Inv.Vsu erfasst!" sqref="Q21:R21 Q33:R33 Q45:R45 Q56:R56 Q10:R10">
      <formula1>0</formula1>
      <formula2>BC21</formula2>
    </dataValidation>
    <dataValidation type="whole" allowBlank="1" showInputMessage="1" showErrorMessage="1" errorTitle="Zeichnungsgr. Krankenh.-Tagegeld" error="Die Versicherungssumme darf max. 1,50 EUR je 1.000 EUR Invaliditäts-Vsu betragen und in Kombination mit Tagegeld 110 EUR für Erwachsene bzw. 55 EUR für Kinder nicht überschreiten.&#10;Evtl. ist noch keine Inv.Vsu erfasst!" sqref="U56:V56">
      <formula1>0</formula1>
      <formula2>BD56</formula2>
    </dataValidation>
    <dataValidation type="whole" allowBlank="1" showInputMessage="1" showErrorMessage="1" errorTitle="Zeichnungsgrenze Todesfallvers." error="Die Versicherungssumme darf die Höchstleistung für Invalidität nicht überschreiten,  max. 260.000 EUR für Erwachsene bzw. 16.000 EUR für Kinder.&#10;Evtl. ist noch keine Inv.Vsu erfasst!" sqref="Y56:AA56">
      <formula1>0</formula1>
      <formula2>BE56</formula2>
    </dataValidation>
    <dataValidation type="whole" allowBlank="1" showInputMessage="1" showErrorMessage="1" errorTitle="Kosmetische Operationen" error="Die Versicherungssumme darf 20% der Höchstleistung für Invalidität, höchstens 25.000 EUR, betragen.&#10;Evtl. ist noch keine Inv.Vsu erfasst!" sqref="AD21:AF21 AD33:AF33 AD45:AF45 AD56:AF56 AD10:AF10">
      <formula1>0</formula1>
      <formula2>BF21</formula2>
    </dataValidation>
    <dataValidation type="whole" allowBlank="1" showInputMessage="1" showErrorMessage="1" errorTitle="Zeichnungsgr. Krankenh.-Tagegeld" error="Die Versicherungssumme darf max. 1,50 EUR je 1.000 EUR Invaliditäts-Vsu betragen und in Kombination mit Tagegeld 110 EUR für Erwachsene bzw. 55 EUR für Kinder nicht überschreiten.&#10;Evtl. ist noch keine Inv.Vsu erfasst!" sqref="U10:V10 U21:V21 U33:V33 U45:V45">
      <formula1>0</formula1>
      <formula2>BD10</formula2>
    </dataValidation>
    <dataValidation type="whole" allowBlank="1" showInputMessage="1" showErrorMessage="1" errorTitle="Zeichnungsgrenze Todesfallvers." error="Die Versicherungssumme darf die Höchstleistung für Invalidität nicht überschreiten,  max. 260.000 EUR für Erwachsene bzw. 16.000 EUR für Kinder.&#10;Evtl. ist noch keine Inv.Vsu erfasst!" sqref="Y45:AA45 Y21:AA21 Y33:AA33 Y10">
      <formula1>0</formula1>
      <formula2>BE45</formula2>
    </dataValidation>
  </dataValidations>
  <printOptions horizontalCentered="1" verticalCentered="1"/>
  <pageMargins left="0.2755905511811024" right="0.1968503937007874" top="0.23" bottom="0.15748031496062992" header="0.1968503937007874" footer="0.15748031496062992"/>
  <pageSetup blackAndWhite="1" fitToHeight="1" fitToWidth="1"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1"/>
  <dimension ref="A1:P52"/>
  <sheetViews>
    <sheetView zoomScalePageLayoutView="0" workbookViewId="0" topLeftCell="A1">
      <selection activeCell="G7" sqref="G7"/>
    </sheetView>
  </sheetViews>
  <sheetFormatPr defaultColWidth="11.421875" defaultRowHeight="12.75"/>
  <cols>
    <col min="1" max="1" width="21.8515625" style="0" customWidth="1"/>
    <col min="2" max="2" width="2.00390625" style="0" bestFit="1" customWidth="1"/>
    <col min="3" max="3" width="8.28125" style="0" customWidth="1"/>
    <col min="4" max="4" width="7.140625" style="0" customWidth="1"/>
    <col min="5" max="5" width="8.7109375" style="0" customWidth="1"/>
    <col min="6" max="6" width="8.57421875" style="0" customWidth="1"/>
    <col min="7" max="7" width="8.7109375" style="0" customWidth="1"/>
    <col min="8" max="8" width="7.7109375" style="0" customWidth="1"/>
    <col min="9" max="9" width="6.421875" style="0" customWidth="1"/>
    <col min="10" max="10" width="5.7109375" style="0" customWidth="1"/>
    <col min="11" max="11" width="6.57421875" style="0" customWidth="1"/>
    <col min="12" max="12" width="7.421875" style="0" customWidth="1"/>
    <col min="13" max="13" width="6.00390625" style="0" customWidth="1"/>
    <col min="14" max="14" width="6.140625" style="0" customWidth="1"/>
  </cols>
  <sheetData>
    <row r="1" spans="1:14" ht="12.75">
      <c r="A1" s="43"/>
      <c r="B1" s="242"/>
      <c r="C1" s="437" t="s">
        <v>115</v>
      </c>
      <c r="D1" s="438"/>
      <c r="E1" s="439"/>
      <c r="F1" s="437" t="s">
        <v>120</v>
      </c>
      <c r="G1" s="438"/>
      <c r="H1" s="439"/>
      <c r="I1" s="240"/>
      <c r="J1" s="240"/>
      <c r="K1" s="43"/>
      <c r="L1" s="43"/>
      <c r="M1" s="43"/>
      <c r="N1" s="43"/>
    </row>
    <row r="2" spans="1:14" ht="12.75">
      <c r="A2" s="43"/>
      <c r="B2" s="242"/>
      <c r="C2" s="440" t="s">
        <v>41</v>
      </c>
      <c r="D2" s="441"/>
      <c r="E2" s="442"/>
      <c r="F2" s="440" t="s">
        <v>41</v>
      </c>
      <c r="G2" s="441"/>
      <c r="H2" s="442"/>
      <c r="I2" s="240"/>
      <c r="J2" s="240"/>
      <c r="K2" s="446"/>
      <c r="L2" s="446"/>
      <c r="M2" s="446"/>
      <c r="N2" s="446"/>
    </row>
    <row r="3" spans="1:14" ht="13.5" thickBot="1">
      <c r="A3" s="43"/>
      <c r="B3" s="242"/>
      <c r="C3" s="241" t="s">
        <v>113</v>
      </c>
      <c r="D3" s="243"/>
      <c r="E3" s="244" t="s">
        <v>114</v>
      </c>
      <c r="F3" s="241" t="s">
        <v>113</v>
      </c>
      <c r="G3" s="243"/>
      <c r="H3" s="244" t="s">
        <v>114</v>
      </c>
      <c r="I3" s="240"/>
      <c r="J3" s="240"/>
      <c r="K3" s="446"/>
      <c r="L3" s="446"/>
      <c r="M3" s="446"/>
      <c r="N3" s="446"/>
    </row>
    <row r="4" spans="1:14" ht="13.5" thickBot="1">
      <c r="A4" s="43"/>
      <c r="B4" s="242"/>
      <c r="C4" s="245" t="s">
        <v>116</v>
      </c>
      <c r="D4" s="245" t="s">
        <v>117</v>
      </c>
      <c r="E4" s="245"/>
      <c r="F4" s="245" t="s">
        <v>116</v>
      </c>
      <c r="G4" s="245" t="s">
        <v>117</v>
      </c>
      <c r="H4" s="245"/>
      <c r="I4" s="240"/>
      <c r="J4" s="240"/>
      <c r="K4" s="240"/>
      <c r="L4" s="240"/>
      <c r="M4" s="240"/>
      <c r="N4" s="240"/>
    </row>
    <row r="5" spans="1:14" ht="12.75">
      <c r="A5" s="43" t="s">
        <v>37</v>
      </c>
      <c r="B5" s="242">
        <v>1</v>
      </c>
      <c r="C5" s="246">
        <v>1.5</v>
      </c>
      <c r="D5" s="246">
        <v>2.45</v>
      </c>
      <c r="E5" s="246">
        <v>0.78</v>
      </c>
      <c r="F5" s="246">
        <f>ROUND(C5*115/100,2)</f>
        <v>1.73</v>
      </c>
      <c r="G5" s="246">
        <f aca="true" t="shared" si="0" ref="G5:G14">ROUND(D5*115/100,2)</f>
        <v>2.82</v>
      </c>
      <c r="H5" s="246">
        <f aca="true" t="shared" si="1" ref="H5:H14">ROUND(E5*115/100,2)</f>
        <v>0.9</v>
      </c>
      <c r="I5" s="240"/>
      <c r="J5" s="174"/>
      <c r="K5" s="174"/>
      <c r="L5" s="174"/>
      <c r="M5" s="174"/>
      <c r="N5" s="174"/>
    </row>
    <row r="6" spans="1:14" ht="12.75">
      <c r="A6" s="43" t="s">
        <v>38</v>
      </c>
      <c r="B6" s="242">
        <v>2</v>
      </c>
      <c r="C6" s="246">
        <v>1.37</v>
      </c>
      <c r="D6" s="246">
        <v>2.22</v>
      </c>
      <c r="E6" s="246">
        <v>0.75</v>
      </c>
      <c r="F6" s="246">
        <v>1.57</v>
      </c>
      <c r="G6" s="246">
        <f t="shared" si="0"/>
        <v>2.55</v>
      </c>
      <c r="H6" s="246">
        <f t="shared" si="1"/>
        <v>0.86</v>
      </c>
      <c r="I6" s="240"/>
      <c r="J6" s="174"/>
      <c r="K6" s="174"/>
      <c r="L6" s="174"/>
      <c r="M6" s="174"/>
      <c r="N6" s="174"/>
    </row>
    <row r="7" spans="1:14" ht="13.5" thickBot="1">
      <c r="A7" s="43" t="s">
        <v>39</v>
      </c>
      <c r="B7" s="242">
        <v>3</v>
      </c>
      <c r="C7" s="246">
        <v>1.15</v>
      </c>
      <c r="D7" s="246">
        <v>1.85</v>
      </c>
      <c r="E7" s="246">
        <v>0.63</v>
      </c>
      <c r="F7" s="246">
        <f aca="true" t="shared" si="2" ref="F7:F14">ROUND(C7*115/100,2)</f>
        <v>1.32</v>
      </c>
      <c r="G7" s="247">
        <f t="shared" si="0"/>
        <v>2.13</v>
      </c>
      <c r="H7" s="246">
        <f t="shared" si="1"/>
        <v>0.72</v>
      </c>
      <c r="I7" s="240"/>
      <c r="J7" s="174"/>
      <c r="K7" s="174"/>
      <c r="L7" s="174"/>
      <c r="M7" s="174"/>
      <c r="N7" s="174"/>
    </row>
    <row r="8" spans="1:14" ht="13.5" thickBot="1">
      <c r="A8" s="43" t="s">
        <v>40</v>
      </c>
      <c r="B8" s="242">
        <v>4</v>
      </c>
      <c r="C8" s="247">
        <v>0.85</v>
      </c>
      <c r="D8" s="247">
        <v>1.33</v>
      </c>
      <c r="E8" s="247">
        <v>0.5</v>
      </c>
      <c r="F8" s="247">
        <f t="shared" si="2"/>
        <v>0.98</v>
      </c>
      <c r="G8" s="247">
        <f t="shared" si="0"/>
        <v>1.53</v>
      </c>
      <c r="H8" s="247">
        <f t="shared" si="1"/>
        <v>0.58</v>
      </c>
      <c r="I8" s="240"/>
      <c r="J8" s="174"/>
      <c r="K8" s="174"/>
      <c r="L8" s="174"/>
      <c r="M8" s="174"/>
      <c r="N8" s="174"/>
    </row>
    <row r="9" spans="1:14" ht="13.5" thickBot="1">
      <c r="A9" s="43" t="s">
        <v>53</v>
      </c>
      <c r="B9" s="242">
        <v>1</v>
      </c>
      <c r="C9" s="251">
        <v>0.63</v>
      </c>
      <c r="D9" s="252">
        <v>0.63</v>
      </c>
      <c r="E9" s="248">
        <v>0.39</v>
      </c>
      <c r="F9" s="251">
        <f t="shared" si="2"/>
        <v>0.72</v>
      </c>
      <c r="G9" s="252">
        <f t="shared" si="0"/>
        <v>0.72</v>
      </c>
      <c r="H9" s="248">
        <f t="shared" si="1"/>
        <v>0.45</v>
      </c>
      <c r="I9" s="240"/>
      <c r="J9" s="240"/>
      <c r="K9" s="174"/>
      <c r="L9" s="174"/>
      <c r="M9" s="174"/>
      <c r="N9" s="174"/>
    </row>
    <row r="10" spans="1:14" ht="13.5" thickBot="1">
      <c r="A10" s="43" t="s">
        <v>54</v>
      </c>
      <c r="B10" s="242">
        <v>1</v>
      </c>
      <c r="C10" s="251">
        <v>2.13</v>
      </c>
      <c r="D10" s="252">
        <v>2.13</v>
      </c>
      <c r="E10" s="248">
        <v>0.78</v>
      </c>
      <c r="F10" s="251">
        <f t="shared" si="2"/>
        <v>2.45</v>
      </c>
      <c r="G10" s="252">
        <f t="shared" si="0"/>
        <v>2.45</v>
      </c>
      <c r="H10" s="248">
        <f t="shared" si="1"/>
        <v>0.9</v>
      </c>
      <c r="I10" s="240"/>
      <c r="J10" s="240"/>
      <c r="K10" s="174"/>
      <c r="L10" s="174"/>
      <c r="M10" s="174"/>
      <c r="N10" s="174"/>
    </row>
    <row r="11" spans="1:14" ht="13.5" thickBot="1">
      <c r="A11" s="43" t="s">
        <v>55</v>
      </c>
      <c r="B11" s="242">
        <v>1</v>
      </c>
      <c r="C11" s="251">
        <v>6.5</v>
      </c>
      <c r="D11" s="252">
        <v>6.5</v>
      </c>
      <c r="E11" s="248" t="s">
        <v>15</v>
      </c>
      <c r="F11" s="251">
        <f t="shared" si="2"/>
        <v>7.48</v>
      </c>
      <c r="G11" s="252">
        <f t="shared" si="0"/>
        <v>7.48</v>
      </c>
      <c r="H11" s="248" t="s">
        <v>121</v>
      </c>
      <c r="I11" s="240"/>
      <c r="J11" s="240"/>
      <c r="K11" s="174"/>
      <c r="L11" s="174"/>
      <c r="M11" s="174"/>
      <c r="N11" s="174"/>
    </row>
    <row r="12" spans="1:14" ht="13.5" thickBot="1">
      <c r="A12" s="43" t="s">
        <v>56</v>
      </c>
      <c r="B12" s="242">
        <v>2</v>
      </c>
      <c r="C12" s="251">
        <v>3.6</v>
      </c>
      <c r="D12" s="252">
        <v>3.6</v>
      </c>
      <c r="E12" s="248" t="s">
        <v>15</v>
      </c>
      <c r="F12" s="251">
        <f t="shared" si="2"/>
        <v>4.14</v>
      </c>
      <c r="G12" s="252">
        <f t="shared" si="0"/>
        <v>4.14</v>
      </c>
      <c r="H12" s="248" t="s">
        <v>121</v>
      </c>
      <c r="I12" s="240"/>
      <c r="J12" s="240"/>
      <c r="K12" s="174"/>
      <c r="L12" s="174"/>
      <c r="M12" s="174"/>
      <c r="N12" s="174"/>
    </row>
    <row r="13" spans="1:14" ht="13.5" thickBot="1">
      <c r="A13" s="43" t="s">
        <v>57</v>
      </c>
      <c r="B13" s="242">
        <v>1</v>
      </c>
      <c r="C13" s="251">
        <v>0.63</v>
      </c>
      <c r="D13" s="252">
        <v>0.63</v>
      </c>
      <c r="E13" s="248">
        <v>0.65</v>
      </c>
      <c r="F13" s="251">
        <f t="shared" si="2"/>
        <v>0.72</v>
      </c>
      <c r="G13" s="252">
        <f t="shared" si="0"/>
        <v>0.72</v>
      </c>
      <c r="H13" s="248">
        <f t="shared" si="1"/>
        <v>0.75</v>
      </c>
      <c r="I13" s="240"/>
      <c r="J13" s="240"/>
      <c r="K13" s="174"/>
      <c r="L13" s="174"/>
      <c r="M13" s="174"/>
      <c r="N13" s="174"/>
    </row>
    <row r="14" spans="1:14" ht="13.5" thickBot="1">
      <c r="A14" s="43" t="s">
        <v>58</v>
      </c>
      <c r="B14" s="242">
        <v>1</v>
      </c>
      <c r="C14" s="251">
        <v>1.2</v>
      </c>
      <c r="D14" s="252">
        <v>1.2</v>
      </c>
      <c r="E14" s="248">
        <v>0.52</v>
      </c>
      <c r="F14" s="251">
        <f t="shared" si="2"/>
        <v>1.38</v>
      </c>
      <c r="G14" s="252">
        <f t="shared" si="0"/>
        <v>1.38</v>
      </c>
      <c r="H14" s="248">
        <f t="shared" si="1"/>
        <v>0.6</v>
      </c>
      <c r="I14" s="240"/>
      <c r="J14" s="240"/>
      <c r="K14" s="174"/>
      <c r="L14" s="174"/>
      <c r="M14" s="174"/>
      <c r="N14" s="174"/>
    </row>
    <row r="15" spans="2:16" ht="12.75">
      <c r="B15" s="43"/>
      <c r="C15" s="46"/>
      <c r="D15" s="46"/>
      <c r="E15" s="46"/>
      <c r="F15" s="240"/>
      <c r="G15" s="240"/>
      <c r="H15" s="240"/>
      <c r="I15" s="240"/>
      <c r="J15" s="240"/>
      <c r="K15" s="46"/>
      <c r="L15" s="46"/>
      <c r="M15" s="46"/>
      <c r="N15" s="46"/>
      <c r="O15" s="43"/>
      <c r="P15" s="43"/>
    </row>
    <row r="16" spans="2:16" ht="12.75">
      <c r="B16" s="43"/>
      <c r="C16" s="46"/>
      <c r="D16" s="46"/>
      <c r="E16" s="46"/>
      <c r="F16" s="240"/>
      <c r="G16" s="240"/>
      <c r="H16" s="240"/>
      <c r="I16" s="240"/>
      <c r="J16" s="240"/>
      <c r="K16" s="46"/>
      <c r="L16" s="46"/>
      <c r="M16" s="46"/>
      <c r="N16" s="46"/>
      <c r="O16" s="43"/>
      <c r="P16" s="43"/>
    </row>
    <row r="17" spans="3:16" ht="12.75">
      <c r="C17" s="46"/>
      <c r="D17" s="46"/>
      <c r="E17" s="46"/>
      <c r="F17" s="46"/>
      <c r="G17" s="46"/>
      <c r="H17" s="46"/>
      <c r="I17" s="46"/>
      <c r="J17" s="46"/>
      <c r="K17" s="46"/>
      <c r="L17" s="46"/>
      <c r="M17" s="46"/>
      <c r="N17" s="46"/>
      <c r="O17" s="43"/>
      <c r="P17" s="43"/>
    </row>
    <row r="18" spans="3:16" ht="12.75">
      <c r="C18" s="46"/>
      <c r="D18" s="46"/>
      <c r="E18" s="46"/>
      <c r="F18" s="46"/>
      <c r="G18" s="46"/>
      <c r="H18" s="46"/>
      <c r="I18" s="46"/>
      <c r="J18" s="46"/>
      <c r="K18" s="46"/>
      <c r="L18" s="46"/>
      <c r="M18" s="46"/>
      <c r="N18" s="46"/>
      <c r="O18" s="43"/>
      <c r="P18" s="43"/>
    </row>
    <row r="19" spans="3:16" ht="12.75">
      <c r="C19" s="46"/>
      <c r="D19" s="46"/>
      <c r="E19" s="46"/>
      <c r="F19" s="46"/>
      <c r="G19" s="46"/>
      <c r="H19" s="46"/>
      <c r="I19" s="46"/>
      <c r="J19" s="46"/>
      <c r="K19" s="46"/>
      <c r="L19" s="46"/>
      <c r="M19" s="46"/>
      <c r="N19" s="46"/>
      <c r="O19" s="43"/>
      <c r="P19" s="43"/>
    </row>
    <row r="20" spans="3:16" ht="12.75">
      <c r="C20" s="46"/>
      <c r="D20" s="46"/>
      <c r="E20" s="46"/>
      <c r="F20" s="46"/>
      <c r="G20" s="46"/>
      <c r="H20" s="46"/>
      <c r="I20" s="46"/>
      <c r="J20" s="46"/>
      <c r="K20" s="46"/>
      <c r="L20" s="46"/>
      <c r="M20" s="46"/>
      <c r="N20" s="46"/>
      <c r="O20" s="43"/>
      <c r="P20" s="43"/>
    </row>
    <row r="21" spans="3:16" ht="12.75">
      <c r="C21" s="46"/>
      <c r="D21" s="46"/>
      <c r="E21" s="46"/>
      <c r="F21" s="46"/>
      <c r="G21" s="46"/>
      <c r="H21" s="46"/>
      <c r="I21" s="46"/>
      <c r="J21" s="46"/>
      <c r="K21" s="46"/>
      <c r="L21" s="46"/>
      <c r="M21" s="46"/>
      <c r="N21" s="46"/>
      <c r="O21" s="43"/>
      <c r="P21" s="43"/>
    </row>
    <row r="22" spans="2:16" ht="12.75">
      <c r="B22" s="43"/>
      <c r="C22" s="46"/>
      <c r="D22" s="46"/>
      <c r="E22" s="46"/>
      <c r="F22" s="46"/>
      <c r="G22" s="46"/>
      <c r="H22" s="46"/>
      <c r="I22" s="46"/>
      <c r="J22" s="46"/>
      <c r="K22" s="46"/>
      <c r="L22" s="46"/>
      <c r="M22" s="46"/>
      <c r="N22" s="46"/>
      <c r="O22" s="43"/>
      <c r="P22" s="43"/>
    </row>
    <row r="23" spans="2:16" ht="12.75">
      <c r="B23" s="43"/>
      <c r="C23" s="46"/>
      <c r="D23" s="46"/>
      <c r="E23" s="46"/>
      <c r="F23" s="46"/>
      <c r="G23" s="46"/>
      <c r="H23" s="46"/>
      <c r="I23" s="46"/>
      <c r="J23" s="46"/>
      <c r="K23" s="46"/>
      <c r="L23" s="46"/>
      <c r="M23" s="46"/>
      <c r="N23" s="46"/>
      <c r="O23" s="43"/>
      <c r="P23" s="43"/>
    </row>
    <row r="24" spans="2:16" ht="12.75">
      <c r="B24" s="43"/>
      <c r="C24" s="46"/>
      <c r="D24" s="46"/>
      <c r="E24" s="46"/>
      <c r="F24" s="46"/>
      <c r="G24" s="46"/>
      <c r="H24" s="46"/>
      <c r="I24" s="46"/>
      <c r="J24" s="46"/>
      <c r="K24" s="46"/>
      <c r="L24" s="46"/>
      <c r="M24" s="46"/>
      <c r="N24" s="46"/>
      <c r="O24" s="43"/>
      <c r="P24" s="43"/>
    </row>
    <row r="25" spans="2:16" ht="12.75">
      <c r="B25" s="43"/>
      <c r="C25" s="46"/>
      <c r="D25" s="46"/>
      <c r="E25" s="46"/>
      <c r="F25" s="46"/>
      <c r="G25" s="46"/>
      <c r="H25" s="46"/>
      <c r="I25" s="46"/>
      <c r="J25" s="46"/>
      <c r="K25" s="46"/>
      <c r="L25" s="46"/>
      <c r="M25" s="46"/>
      <c r="N25" s="46"/>
      <c r="O25" s="43"/>
      <c r="P25" s="43"/>
    </row>
    <row r="26" spans="3:14" ht="12.75">
      <c r="C26" s="46"/>
      <c r="D26" s="46"/>
      <c r="E26" s="46"/>
      <c r="F26" s="46"/>
      <c r="G26" s="46"/>
      <c r="H26" s="46"/>
      <c r="I26" s="46"/>
      <c r="J26" s="46"/>
      <c r="K26" s="46"/>
      <c r="L26" s="46"/>
      <c r="M26" s="46"/>
      <c r="N26" s="46"/>
    </row>
    <row r="27" spans="3:14" ht="12.75">
      <c r="C27" s="46"/>
      <c r="D27" s="46"/>
      <c r="E27" s="46"/>
      <c r="F27" s="46"/>
      <c r="G27" s="46"/>
      <c r="H27" s="46"/>
      <c r="I27" s="46"/>
      <c r="J27" s="46"/>
      <c r="K27" s="46"/>
      <c r="L27" s="46"/>
      <c r="M27" s="46"/>
      <c r="N27" s="46"/>
    </row>
    <row r="28" spans="3:14" ht="12.75">
      <c r="C28" s="46"/>
      <c r="D28" s="46"/>
      <c r="E28" s="46"/>
      <c r="F28" s="46"/>
      <c r="G28" s="46"/>
      <c r="H28" s="46"/>
      <c r="I28" s="46"/>
      <c r="J28" s="46"/>
      <c r="K28" s="46"/>
      <c r="L28" s="46"/>
      <c r="M28" s="46"/>
      <c r="N28" s="46"/>
    </row>
    <row r="30" spans="1:15" ht="13.5" thickBot="1">
      <c r="A30" s="176"/>
      <c r="B30" s="176"/>
      <c r="C30" s="176"/>
      <c r="D30" s="176"/>
      <c r="E30" s="176"/>
      <c r="F30" s="176"/>
      <c r="G30" s="176"/>
      <c r="H30" s="176"/>
      <c r="I30" s="176"/>
      <c r="J30" s="176"/>
      <c r="K30" s="176"/>
      <c r="L30" s="176"/>
      <c r="M30" s="176"/>
      <c r="N30" s="176"/>
      <c r="O30" s="176"/>
    </row>
    <row r="31" spans="1:15" ht="12.75">
      <c r="A31" s="263"/>
      <c r="B31" s="264"/>
      <c r="C31" s="443" t="s">
        <v>123</v>
      </c>
      <c r="D31" s="445"/>
      <c r="E31" s="444"/>
      <c r="F31" s="443" t="s">
        <v>125</v>
      </c>
      <c r="G31" s="445"/>
      <c r="H31" s="444"/>
      <c r="I31" s="254"/>
      <c r="J31" s="254"/>
      <c r="K31" s="254"/>
      <c r="L31" s="254"/>
      <c r="M31" s="254"/>
      <c r="N31" s="254"/>
      <c r="O31" s="176"/>
    </row>
    <row r="32" spans="1:15" ht="13.5" thickBot="1">
      <c r="A32" s="265"/>
      <c r="B32" s="266"/>
      <c r="C32" s="278"/>
      <c r="D32" s="267"/>
      <c r="E32" s="268"/>
      <c r="F32" s="267"/>
      <c r="G32" s="267"/>
      <c r="H32" s="268"/>
      <c r="I32" s="255"/>
      <c r="J32" s="255"/>
      <c r="K32" s="255"/>
      <c r="L32" s="255"/>
      <c r="M32" s="255"/>
      <c r="N32" s="255"/>
      <c r="O32" s="176"/>
    </row>
    <row r="33" spans="1:15" ht="12.75">
      <c r="A33" s="265"/>
      <c r="B33" s="266"/>
      <c r="C33" s="443" t="s">
        <v>124</v>
      </c>
      <c r="D33" s="444"/>
      <c r="E33" s="289" t="s">
        <v>114</v>
      </c>
      <c r="F33" s="443" t="s">
        <v>124</v>
      </c>
      <c r="G33" s="444"/>
      <c r="H33" s="289" t="s">
        <v>114</v>
      </c>
      <c r="I33" s="255"/>
      <c r="J33" s="255"/>
      <c r="K33" s="255"/>
      <c r="L33" s="255"/>
      <c r="M33" s="255"/>
      <c r="N33" s="255"/>
      <c r="O33" s="176"/>
    </row>
    <row r="34" spans="1:15" ht="13.5" thickBot="1">
      <c r="A34" s="265"/>
      <c r="B34" s="266"/>
      <c r="C34" s="279" t="s">
        <v>117</v>
      </c>
      <c r="D34" s="269" t="s">
        <v>116</v>
      </c>
      <c r="E34" s="284"/>
      <c r="F34" s="279" t="s">
        <v>117</v>
      </c>
      <c r="G34" s="269" t="s">
        <v>116</v>
      </c>
      <c r="H34" s="284"/>
      <c r="I34" s="253"/>
      <c r="J34" s="253"/>
      <c r="K34" s="253"/>
      <c r="L34" s="253"/>
      <c r="M34" s="253"/>
      <c r="N34" s="253"/>
      <c r="O34" s="176"/>
    </row>
    <row r="35" spans="1:15" ht="12.75">
      <c r="A35" s="447" t="s">
        <v>37</v>
      </c>
      <c r="B35" s="448"/>
      <c r="C35" s="280">
        <v>1.5</v>
      </c>
      <c r="D35" s="270">
        <v>2.45</v>
      </c>
      <c r="E35" s="285">
        <v>0.78</v>
      </c>
      <c r="F35" s="274">
        <v>1.73</v>
      </c>
      <c r="G35" s="290">
        <v>2.82</v>
      </c>
      <c r="H35" s="294">
        <v>0.9</v>
      </c>
      <c r="I35" s="256"/>
      <c r="J35" s="256"/>
      <c r="K35" s="256"/>
      <c r="L35" s="256"/>
      <c r="M35" s="256"/>
      <c r="N35" s="256"/>
      <c r="O35" s="176"/>
    </row>
    <row r="36" spans="1:15" ht="12.75">
      <c r="A36" s="449" t="s">
        <v>38</v>
      </c>
      <c r="B36" s="450"/>
      <c r="C36" s="281">
        <v>1.37</v>
      </c>
      <c r="D36" s="271">
        <v>2.22</v>
      </c>
      <c r="E36" s="286">
        <v>0.75</v>
      </c>
      <c r="F36" s="275">
        <v>1.57</v>
      </c>
      <c r="G36" s="291">
        <v>2.55</v>
      </c>
      <c r="H36" s="286">
        <v>0.86</v>
      </c>
      <c r="I36" s="256"/>
      <c r="J36" s="256"/>
      <c r="K36" s="256"/>
      <c r="L36" s="256"/>
      <c r="M36" s="256"/>
      <c r="N36" s="256"/>
      <c r="O36" s="176"/>
    </row>
    <row r="37" spans="1:15" ht="12.75">
      <c r="A37" s="447" t="s">
        <v>39</v>
      </c>
      <c r="B37" s="448"/>
      <c r="C37" s="282">
        <v>1.15</v>
      </c>
      <c r="D37" s="272">
        <v>1.85</v>
      </c>
      <c r="E37" s="287">
        <v>0.63</v>
      </c>
      <c r="F37" s="276">
        <v>1.32</v>
      </c>
      <c r="G37" s="292">
        <v>2.09</v>
      </c>
      <c r="H37" s="287">
        <v>0.72</v>
      </c>
      <c r="I37" s="256"/>
      <c r="J37" s="256"/>
      <c r="K37" s="256"/>
      <c r="L37" s="256"/>
      <c r="M37" s="256"/>
      <c r="N37" s="256"/>
      <c r="O37" s="176"/>
    </row>
    <row r="38" spans="1:15" ht="12.75">
      <c r="A38" s="449" t="s">
        <v>40</v>
      </c>
      <c r="B38" s="450"/>
      <c r="C38" s="281">
        <v>0.85</v>
      </c>
      <c r="D38" s="271">
        <v>1.33</v>
      </c>
      <c r="E38" s="286">
        <v>0.5</v>
      </c>
      <c r="F38" s="275">
        <v>0.98</v>
      </c>
      <c r="G38" s="291">
        <v>1.53</v>
      </c>
      <c r="H38" s="286">
        <v>0.58</v>
      </c>
      <c r="I38" s="256"/>
      <c r="J38" s="256"/>
      <c r="K38" s="256"/>
      <c r="L38" s="256"/>
      <c r="M38" s="256"/>
      <c r="N38" s="256"/>
      <c r="O38" s="176"/>
    </row>
    <row r="39" spans="1:15" ht="12.75">
      <c r="A39" s="447" t="s">
        <v>53</v>
      </c>
      <c r="B39" s="448"/>
      <c r="C39" s="282">
        <v>0.63</v>
      </c>
      <c r="D39" s="272">
        <v>0.63</v>
      </c>
      <c r="E39" s="287">
        <v>0.39</v>
      </c>
      <c r="F39" s="276">
        <v>0.72</v>
      </c>
      <c r="G39" s="292">
        <v>0.72</v>
      </c>
      <c r="H39" s="287">
        <v>0.45</v>
      </c>
      <c r="I39" s="256"/>
      <c r="J39" s="256"/>
      <c r="K39" s="256"/>
      <c r="L39" s="256"/>
      <c r="M39" s="256"/>
      <c r="N39" s="256"/>
      <c r="O39" s="176"/>
    </row>
    <row r="40" spans="1:15" ht="12.75">
      <c r="A40" s="449" t="s">
        <v>54</v>
      </c>
      <c r="B40" s="450"/>
      <c r="C40" s="281">
        <v>2.13</v>
      </c>
      <c r="D40" s="271">
        <v>2.13</v>
      </c>
      <c r="E40" s="286">
        <v>0.78</v>
      </c>
      <c r="F40" s="275">
        <v>2.45</v>
      </c>
      <c r="G40" s="291">
        <v>2.45</v>
      </c>
      <c r="H40" s="286">
        <v>0.9</v>
      </c>
      <c r="I40" s="256"/>
      <c r="J40" s="256"/>
      <c r="K40" s="256"/>
      <c r="L40" s="256"/>
      <c r="M40" s="256"/>
      <c r="N40" s="256"/>
      <c r="O40" s="176"/>
    </row>
    <row r="41" spans="1:15" ht="12.75">
      <c r="A41" s="447" t="s">
        <v>55</v>
      </c>
      <c r="B41" s="448"/>
      <c r="C41" s="282">
        <v>6.5</v>
      </c>
      <c r="D41" s="272">
        <v>6.5</v>
      </c>
      <c r="E41" s="295" t="s">
        <v>122</v>
      </c>
      <c r="F41" s="276">
        <v>7.48</v>
      </c>
      <c r="G41" s="292">
        <v>7.48</v>
      </c>
      <c r="H41" s="295" t="s">
        <v>122</v>
      </c>
      <c r="I41" s="256"/>
      <c r="J41" s="256"/>
      <c r="K41" s="256"/>
      <c r="L41" s="256"/>
      <c r="M41" s="256"/>
      <c r="N41" s="256"/>
      <c r="O41" s="176"/>
    </row>
    <row r="42" spans="1:15" ht="12.75">
      <c r="A42" s="449" t="s">
        <v>56</v>
      </c>
      <c r="B42" s="450"/>
      <c r="C42" s="281">
        <v>3.6</v>
      </c>
      <c r="D42" s="271">
        <v>3.6</v>
      </c>
      <c r="E42" s="296" t="s">
        <v>122</v>
      </c>
      <c r="F42" s="275">
        <v>4.14</v>
      </c>
      <c r="G42" s="291">
        <v>4.14</v>
      </c>
      <c r="H42" s="296" t="s">
        <v>122</v>
      </c>
      <c r="I42" s="256"/>
      <c r="J42" s="256"/>
      <c r="K42" s="256"/>
      <c r="L42" s="256"/>
      <c r="M42" s="256"/>
      <c r="N42" s="256"/>
      <c r="O42" s="176"/>
    </row>
    <row r="43" spans="1:15" ht="12.75">
      <c r="A43" s="447" t="s">
        <v>57</v>
      </c>
      <c r="B43" s="448"/>
      <c r="C43" s="282">
        <v>0.63</v>
      </c>
      <c r="D43" s="272">
        <v>0.63</v>
      </c>
      <c r="E43" s="287">
        <v>0.65</v>
      </c>
      <c r="F43" s="276">
        <v>0.72</v>
      </c>
      <c r="G43" s="292">
        <v>0.72</v>
      </c>
      <c r="H43" s="287">
        <v>0.75</v>
      </c>
      <c r="I43" s="256"/>
      <c r="J43" s="256"/>
      <c r="K43" s="256"/>
      <c r="L43" s="256"/>
      <c r="M43" s="256"/>
      <c r="N43" s="256"/>
      <c r="O43" s="176"/>
    </row>
    <row r="44" spans="1:15" ht="13.5" thickBot="1">
      <c r="A44" s="452" t="s">
        <v>58</v>
      </c>
      <c r="B44" s="453"/>
      <c r="C44" s="283">
        <v>1.2</v>
      </c>
      <c r="D44" s="273">
        <v>1.2</v>
      </c>
      <c r="E44" s="288">
        <v>0.52</v>
      </c>
      <c r="F44" s="277">
        <v>1.38</v>
      </c>
      <c r="G44" s="293">
        <v>1.38</v>
      </c>
      <c r="H44" s="288">
        <v>0.6</v>
      </c>
      <c r="I44" s="256"/>
      <c r="J44" s="256"/>
      <c r="K44" s="256"/>
      <c r="L44" s="256"/>
      <c r="M44" s="256"/>
      <c r="N44" s="256"/>
      <c r="O44" s="176"/>
    </row>
    <row r="45" spans="1:15" ht="24" customHeight="1">
      <c r="A45" s="451"/>
      <c r="B45" s="451"/>
      <c r="C45" s="262"/>
      <c r="D45" s="262"/>
      <c r="E45" s="262"/>
      <c r="F45" s="262"/>
      <c r="G45" s="262"/>
      <c r="H45" s="262"/>
      <c r="I45" s="257"/>
      <c r="J45" s="257"/>
      <c r="K45" s="257"/>
      <c r="L45" s="257"/>
      <c r="M45" s="257"/>
      <c r="N45" s="257"/>
      <c r="O45" s="176"/>
    </row>
    <row r="46" spans="1:15" ht="12.75">
      <c r="A46" s="176"/>
      <c r="B46" s="176"/>
      <c r="C46" s="175"/>
      <c r="D46" s="175"/>
      <c r="E46" s="175"/>
      <c r="F46" s="175"/>
      <c r="G46" s="175"/>
      <c r="H46" s="175"/>
      <c r="I46" s="175"/>
      <c r="J46" s="175"/>
      <c r="K46" s="175"/>
      <c r="L46" s="175"/>
      <c r="M46" s="175"/>
      <c r="N46" s="175"/>
      <c r="O46" s="176"/>
    </row>
    <row r="47" spans="1:15" ht="12.75">
      <c r="A47" s="176"/>
      <c r="B47" s="176"/>
      <c r="C47" s="175"/>
      <c r="D47" s="175"/>
      <c r="E47" s="175"/>
      <c r="F47" s="175"/>
      <c r="G47" s="175"/>
      <c r="H47" s="175"/>
      <c r="I47" s="175"/>
      <c r="J47" s="175"/>
      <c r="K47" s="175"/>
      <c r="L47" s="175"/>
      <c r="M47" s="175"/>
      <c r="N47" s="175"/>
      <c r="O47" s="176"/>
    </row>
    <row r="48" spans="1:15" ht="12.75">
      <c r="A48" s="176"/>
      <c r="B48" s="176"/>
      <c r="C48" s="175"/>
      <c r="D48" s="175"/>
      <c r="E48" s="175"/>
      <c r="F48" s="175"/>
      <c r="G48" s="175"/>
      <c r="H48" s="175"/>
      <c r="I48" s="175"/>
      <c r="J48" s="175"/>
      <c r="K48" s="175"/>
      <c r="L48" s="175"/>
      <c r="M48" s="175"/>
      <c r="N48" s="175"/>
      <c r="O48" s="176"/>
    </row>
    <row r="49" spans="3:14" ht="12.75">
      <c r="C49" s="176"/>
      <c r="D49" s="176"/>
      <c r="E49" s="176"/>
      <c r="F49" s="176"/>
      <c r="G49" s="176"/>
      <c r="H49" s="176"/>
      <c r="I49" s="176"/>
      <c r="J49" s="176"/>
      <c r="K49" s="176"/>
      <c r="L49" s="176"/>
      <c r="M49" s="176"/>
      <c r="N49" s="176"/>
    </row>
    <row r="50" spans="3:14" ht="12.75">
      <c r="C50" s="176"/>
      <c r="D50" s="176"/>
      <c r="E50" s="176"/>
      <c r="F50" s="176"/>
      <c r="G50" s="176"/>
      <c r="H50" s="176"/>
      <c r="I50" s="176"/>
      <c r="J50" s="176"/>
      <c r="K50" s="176"/>
      <c r="L50" s="176"/>
      <c r="M50" s="176"/>
      <c r="N50" s="176"/>
    </row>
    <row r="51" spans="3:14" ht="12.75">
      <c r="C51" s="176"/>
      <c r="D51" s="176"/>
      <c r="E51" s="176"/>
      <c r="F51" s="176"/>
      <c r="G51" s="176"/>
      <c r="H51" s="176"/>
      <c r="I51" s="176"/>
      <c r="J51" s="176"/>
      <c r="K51" s="176"/>
      <c r="L51" s="176"/>
      <c r="M51" s="176"/>
      <c r="N51" s="176"/>
    </row>
    <row r="52" spans="3:14" ht="12.75">
      <c r="C52" s="176"/>
      <c r="D52" s="176"/>
      <c r="E52" s="176"/>
      <c r="F52" s="176"/>
      <c r="G52" s="176"/>
      <c r="H52" s="176"/>
      <c r="I52" s="176"/>
      <c r="J52" s="176"/>
      <c r="K52" s="176"/>
      <c r="L52" s="176"/>
      <c r="M52" s="176"/>
      <c r="N52" s="176"/>
    </row>
  </sheetData>
  <sheetProtection/>
  <mergeCells count="23">
    <mergeCell ref="A37:B37"/>
    <mergeCell ref="A38:B38"/>
    <mergeCell ref="A45:B45"/>
    <mergeCell ref="A43:B43"/>
    <mergeCell ref="A44:B44"/>
    <mergeCell ref="A39:B39"/>
    <mergeCell ref="A40:B40"/>
    <mergeCell ref="A41:B41"/>
    <mergeCell ref="A42:B42"/>
    <mergeCell ref="M2:N2"/>
    <mergeCell ref="K3:L3"/>
    <mergeCell ref="M3:N3"/>
    <mergeCell ref="K2:L2"/>
    <mergeCell ref="A35:B35"/>
    <mergeCell ref="A36:B36"/>
    <mergeCell ref="C1:E1"/>
    <mergeCell ref="F1:H1"/>
    <mergeCell ref="F2:H2"/>
    <mergeCell ref="C33:D33"/>
    <mergeCell ref="C2:E2"/>
    <mergeCell ref="C31:E31"/>
    <mergeCell ref="F31:H31"/>
    <mergeCell ref="F33:G33"/>
  </mergeCells>
  <conditionalFormatting sqref="E3 B2:B14 C1:C3 C5:C14 J5:J8 H3 F1:F3 H5:H14 D5:D8 E5:F14 G5:G8">
    <cfRule type="cellIs" priority="1" dxfId="0" operator="notEqual" stopIfTrue="1">
      <formula>""""""</formula>
    </cfRule>
  </conditionalFormatting>
  <dataValidations count="1">
    <dataValidation operator="equal" allowBlank="1" showInputMessage="1" showErrorMessage="1" sqref="E3 B1:B44 B46:B65536 A1:A65536 C5:D8 D46:H65536 H5:H14 G34 C1:C3 I1:IV65536 E32:E44 G35:H44 H3 F1:F3 D34:D44 D15:D30 D32 E5:F30 G15:H30 G32:H32 F31:F44 H33:H34 C9:C65536 G5:G8"/>
  </dataValidation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Tabelle8">
    <outlinePr summaryBelow="0"/>
    <pageSetUpPr fitToPage="1"/>
  </sheetPr>
  <dimension ref="A1:BW56"/>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0" customHeight="1" zeroHeight="1"/>
  <cols>
    <col min="1" max="1" width="92.00390625" style="235" customWidth="1"/>
    <col min="2" max="2" width="1.421875" style="181" hidden="1" customWidth="1"/>
    <col min="3" max="5" width="2.8515625" style="181" hidden="1" customWidth="1"/>
    <col min="6" max="6" width="2.421875" style="181" hidden="1" customWidth="1"/>
    <col min="7" max="7" width="5.28125" style="181" hidden="1" customWidth="1"/>
    <col min="8" max="9" width="3.140625" style="181" hidden="1" customWidth="1"/>
    <col min="10" max="10" width="3.28125" style="181" hidden="1" customWidth="1"/>
    <col min="11" max="11" width="2.8515625" style="181" hidden="1" customWidth="1"/>
    <col min="12" max="12" width="2.57421875" style="181" hidden="1" customWidth="1"/>
    <col min="13" max="13" width="2.140625" style="181" hidden="1" customWidth="1"/>
    <col min="14" max="14" width="3.28125" style="181" hidden="1" customWidth="1"/>
    <col min="15" max="15" width="2.28125" style="181" hidden="1" customWidth="1"/>
    <col min="16" max="16" width="3.140625" style="181" hidden="1" customWidth="1"/>
    <col min="17" max="17" width="2.421875" style="181" hidden="1" customWidth="1"/>
    <col min="18" max="18" width="2.7109375" style="181" hidden="1" customWidth="1"/>
    <col min="19" max="19" width="3.28125" style="181" hidden="1" customWidth="1"/>
    <col min="20" max="20" width="3.00390625" style="181" hidden="1" customWidth="1"/>
    <col min="21" max="21" width="6.00390625" style="181" hidden="1" customWidth="1"/>
    <col min="22" max="22" width="3.00390625" style="181" hidden="1" customWidth="1"/>
    <col min="23" max="23" width="3.421875" style="181" hidden="1" customWidth="1"/>
    <col min="24" max="24" width="2.00390625" style="181" hidden="1" customWidth="1"/>
    <col min="25" max="25" width="2.8515625" style="181" hidden="1" customWidth="1"/>
    <col min="26" max="26" width="3.140625" style="181" hidden="1" customWidth="1"/>
    <col min="27" max="28" width="3.421875" style="181" hidden="1" customWidth="1"/>
    <col min="29" max="29" width="2.28125" style="181" hidden="1" customWidth="1"/>
    <col min="30" max="30" width="3.140625" style="181" hidden="1" customWidth="1"/>
    <col min="31" max="32" width="4.28125" style="181" hidden="1" customWidth="1"/>
    <col min="33" max="33" width="2.28125" style="181" hidden="1" customWidth="1"/>
    <col min="34" max="34" width="0.85546875" style="181" hidden="1" customWidth="1"/>
    <col min="35" max="35" width="1.28515625" style="182" hidden="1" customWidth="1"/>
    <col min="36" max="36" width="3.00390625" style="182" hidden="1" customWidth="1"/>
    <col min="37" max="39" width="7.8515625" style="181" hidden="1" customWidth="1"/>
    <col min="40" max="44" width="7.8515625" style="182" hidden="1" customWidth="1"/>
    <col min="45" max="45" width="15.00390625" style="182" hidden="1" customWidth="1"/>
    <col min="46" max="47" width="4.7109375" style="182" hidden="1" customWidth="1"/>
    <col min="48" max="48" width="7.140625" style="182" hidden="1" customWidth="1"/>
    <col min="49" max="49" width="13.00390625" style="182" hidden="1" customWidth="1"/>
    <col min="50" max="72" width="7.8515625" style="182" hidden="1" customWidth="1"/>
    <col min="73" max="75" width="11.421875" style="182" hidden="1" customWidth="1"/>
    <col min="76" max="241" width="11.421875" style="181" hidden="1" customWidth="1"/>
    <col min="242" max="16384" width="0.13671875" style="181" hidden="1" customWidth="1"/>
  </cols>
  <sheetData>
    <row r="1" spans="1:3" ht="27" customHeight="1">
      <c r="A1" s="238" t="str">
        <f>IF(Allgemein!AG42=0,CONCATENATE("Seite "&amp;Einzelpersonen!AS3+3&amp;" zur Angebotsanforderung Unfallversicherung für das Gesundheitswesen mit XXL-Schutz"),CONCATENATE("Seite "&amp;Einzelpersonen!AS3+3&amp;" zur Deckungsaufgabe Firmen-Gruppenunfallversicherung"))</f>
        <v>Seite 3 zur Angebotsanforderung Unfallversicherung für das Gesundheitswesen mit XXL-Schutz</v>
      </c>
      <c r="B1" s="180"/>
      <c r="C1" s="181">
        <f>IF(SUM(C4:C39)&lt;&gt;0,1,0)</f>
        <v>0</v>
      </c>
    </row>
    <row r="2" spans="1:2" ht="23.25" customHeight="1">
      <c r="A2" s="238" t="str">
        <f>CONCATENATE("für "&amp;Allgemein!J13)</f>
        <v>für </v>
      </c>
      <c r="B2" s="180"/>
    </row>
    <row r="3" spans="1:2" ht="23.25" customHeight="1" thickBot="1">
      <c r="A3" s="239" t="s">
        <v>111</v>
      </c>
      <c r="B3" s="180"/>
    </row>
    <row r="4" spans="1:3" ht="12.75" customHeight="1">
      <c r="A4" s="297"/>
      <c r="B4" s="236"/>
      <c r="C4" s="181">
        <f>IF(A4&lt;&gt;"",1,0)</f>
        <v>0</v>
      </c>
    </row>
    <row r="5" spans="1:67" ht="12.75" customHeight="1">
      <c r="A5" s="237"/>
      <c r="B5" s="237"/>
      <c r="C5" s="181">
        <f aca="true" t="shared" si="0" ref="C5:C39">IF(A5&lt;&gt;"",1,0)</f>
        <v>0</v>
      </c>
      <c r="BO5" s="183"/>
    </row>
    <row r="6" spans="1:67" ht="12.75" customHeight="1">
      <c r="A6" s="237"/>
      <c r="B6" s="237"/>
      <c r="C6" s="181">
        <f t="shared" si="0"/>
        <v>0</v>
      </c>
      <c r="BO6" s="183"/>
    </row>
    <row r="7" spans="1:61" ht="12.75" customHeight="1">
      <c r="A7" s="237"/>
      <c r="B7" s="237"/>
      <c r="C7" s="181">
        <f t="shared" si="0"/>
        <v>0</v>
      </c>
      <c r="AS7" s="184"/>
      <c r="AT7" s="184"/>
      <c r="AU7" s="184"/>
      <c r="AV7" s="184"/>
      <c r="AW7" s="184"/>
      <c r="AX7" s="185"/>
      <c r="AY7" s="185"/>
      <c r="AZ7" s="185"/>
      <c r="BA7" s="186"/>
      <c r="BB7" s="186"/>
      <c r="BC7" s="186"/>
      <c r="BD7" s="186"/>
      <c r="BE7" s="187"/>
      <c r="BF7" s="187"/>
      <c r="BG7" s="187"/>
      <c r="BH7" s="187"/>
      <c r="BI7" s="187"/>
    </row>
    <row r="8" spans="1:61" ht="12.75" customHeight="1">
      <c r="A8" s="237"/>
      <c r="B8" s="237"/>
      <c r="C8" s="181">
        <f t="shared" si="0"/>
        <v>0</v>
      </c>
      <c r="D8" s="188"/>
      <c r="E8" s="188"/>
      <c r="F8" s="188"/>
      <c r="G8" s="188"/>
      <c r="H8" s="188"/>
      <c r="I8" s="188"/>
      <c r="AL8" s="189"/>
      <c r="AS8" s="184"/>
      <c r="AT8" s="184"/>
      <c r="AU8" s="184"/>
      <c r="AV8" s="184"/>
      <c r="AW8" s="184"/>
      <c r="AX8" s="185"/>
      <c r="AY8" s="185"/>
      <c r="AZ8" s="185"/>
      <c r="BA8" s="186"/>
      <c r="BB8" s="186"/>
      <c r="BC8" s="186"/>
      <c r="BD8" s="186"/>
      <c r="BE8" s="187"/>
      <c r="BF8" s="187"/>
      <c r="BG8" s="187"/>
      <c r="BH8" s="187"/>
      <c r="BI8" s="187"/>
    </row>
    <row r="9" spans="1:60" ht="12.75" customHeight="1">
      <c r="A9" s="237"/>
      <c r="B9" s="237"/>
      <c r="C9" s="181">
        <f t="shared" si="0"/>
        <v>0</v>
      </c>
      <c r="D9" s="190"/>
      <c r="E9" s="190"/>
      <c r="F9" s="190"/>
      <c r="G9" s="190"/>
      <c r="H9" s="190"/>
      <c r="I9" s="190"/>
      <c r="AL9" s="189"/>
      <c r="AS9" s="185"/>
      <c r="AT9" s="185"/>
      <c r="AU9" s="191"/>
      <c r="AV9" s="191"/>
      <c r="AW9" s="191"/>
      <c r="AX9" s="191"/>
      <c r="AY9" s="191"/>
      <c r="AZ9" s="191"/>
      <c r="BA9" s="184"/>
      <c r="BB9" s="191"/>
      <c r="BC9" s="191"/>
      <c r="BD9" s="191"/>
      <c r="BE9" s="191"/>
      <c r="BF9" s="191"/>
      <c r="BG9" s="191"/>
      <c r="BH9" s="191"/>
    </row>
    <row r="10" spans="1:60" ht="12.75" customHeight="1">
      <c r="A10" s="237"/>
      <c r="B10" s="237"/>
      <c r="C10" s="181">
        <f t="shared" si="0"/>
        <v>0</v>
      </c>
      <c r="D10" s="192"/>
      <c r="E10" s="192"/>
      <c r="F10" s="192"/>
      <c r="G10" s="192"/>
      <c r="H10" s="192"/>
      <c r="I10" s="192"/>
      <c r="L10" s="193"/>
      <c r="M10" s="194"/>
      <c r="N10" s="193"/>
      <c r="O10" s="194"/>
      <c r="P10" s="195"/>
      <c r="Q10" s="195"/>
      <c r="R10" s="195"/>
      <c r="S10" s="196"/>
      <c r="T10" s="196"/>
      <c r="U10" s="196"/>
      <c r="V10" s="196"/>
      <c r="W10" s="183"/>
      <c r="X10" s="183"/>
      <c r="Y10" s="183"/>
      <c r="Z10" s="183"/>
      <c r="AA10" s="190"/>
      <c r="AB10" s="193"/>
      <c r="AC10" s="197"/>
      <c r="AD10" s="195"/>
      <c r="AE10" s="195"/>
      <c r="AF10" s="196"/>
      <c r="AG10" s="196"/>
      <c r="AH10" s="196"/>
      <c r="AS10" s="185"/>
      <c r="AT10" s="185"/>
      <c r="AU10" s="198"/>
      <c r="AV10" s="198"/>
      <c r="AW10" s="198"/>
      <c r="AX10" s="191"/>
      <c r="AY10" s="191"/>
      <c r="AZ10" s="191"/>
      <c r="BA10" s="184"/>
      <c r="BB10" s="199"/>
      <c r="BC10" s="198"/>
      <c r="BD10" s="198"/>
      <c r="BE10" s="191"/>
      <c r="BF10" s="191"/>
      <c r="BG10" s="191"/>
      <c r="BH10" s="191"/>
    </row>
    <row r="11" spans="1:75" s="200" customFormat="1" ht="12.75" customHeight="1">
      <c r="A11" s="237"/>
      <c r="B11" s="237"/>
      <c r="C11" s="181">
        <f t="shared" si="0"/>
        <v>0</v>
      </c>
      <c r="AI11" s="201"/>
      <c r="AJ11" s="201"/>
      <c r="AN11" s="201"/>
      <c r="AO11" s="201"/>
      <c r="AP11" s="201"/>
      <c r="AQ11" s="201"/>
      <c r="AR11" s="201"/>
      <c r="AS11" s="182"/>
      <c r="AT11" s="183"/>
      <c r="AU11" s="183"/>
      <c r="AV11" s="183"/>
      <c r="AW11" s="183"/>
      <c r="AX11" s="202"/>
      <c r="AY11" s="202"/>
      <c r="AZ11" s="202"/>
      <c r="BA11" s="203"/>
      <c r="BB11" s="204"/>
      <c r="BC11" s="205"/>
      <c r="BD11" s="205"/>
      <c r="BE11" s="202"/>
      <c r="BF11" s="202"/>
      <c r="BG11" s="202"/>
      <c r="BH11" s="202"/>
      <c r="BI11" s="201"/>
      <c r="BJ11" s="201"/>
      <c r="BK11" s="201"/>
      <c r="BL11" s="201"/>
      <c r="BM11" s="201"/>
      <c r="BN11" s="201"/>
      <c r="BO11" s="201"/>
      <c r="BP11" s="201"/>
      <c r="BQ11" s="201"/>
      <c r="BR11" s="201"/>
      <c r="BS11" s="201"/>
      <c r="BT11" s="201"/>
      <c r="BU11" s="201"/>
      <c r="BV11" s="201"/>
      <c r="BW11" s="201"/>
    </row>
    <row r="12" spans="1:60" ht="12.75" customHeight="1">
      <c r="A12" s="237"/>
      <c r="B12" s="237"/>
      <c r="C12" s="181">
        <f t="shared" si="0"/>
        <v>0</v>
      </c>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T12" s="206"/>
      <c r="AU12" s="207"/>
      <c r="AV12" s="207"/>
      <c r="AW12" s="207"/>
      <c r="AX12" s="191"/>
      <c r="AY12" s="191"/>
      <c r="AZ12" s="191"/>
      <c r="BA12" s="208"/>
      <c r="BB12" s="199"/>
      <c r="BC12" s="199"/>
      <c r="BD12" s="199"/>
      <c r="BE12" s="191"/>
      <c r="BF12" s="199"/>
      <c r="BG12" s="199"/>
      <c r="BH12" s="191"/>
    </row>
    <row r="13" spans="1:60" ht="12.75" customHeight="1">
      <c r="A13" s="237"/>
      <c r="B13" s="237"/>
      <c r="C13" s="181">
        <f t="shared" si="0"/>
        <v>0</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T13" s="207"/>
      <c r="AU13" s="207"/>
      <c r="AV13" s="207"/>
      <c r="AW13" s="207"/>
      <c r="AX13" s="191"/>
      <c r="AY13" s="191"/>
      <c r="AZ13" s="191"/>
      <c r="BA13" s="208"/>
      <c r="BB13" s="199"/>
      <c r="BC13" s="199"/>
      <c r="BD13" s="199"/>
      <c r="BE13" s="191"/>
      <c r="BF13" s="199"/>
      <c r="BG13" s="199"/>
      <c r="BH13" s="191"/>
    </row>
    <row r="14" spans="1:60" ht="12.75" customHeight="1">
      <c r="A14" s="237"/>
      <c r="B14" s="237"/>
      <c r="C14" s="181">
        <f t="shared" si="0"/>
        <v>0</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T14" s="206"/>
      <c r="AU14" s="207"/>
      <c r="AV14" s="209"/>
      <c r="AW14" s="207"/>
      <c r="AX14" s="191"/>
      <c r="AY14" s="191"/>
      <c r="AZ14" s="191"/>
      <c r="BA14" s="210"/>
      <c r="BB14" s="211"/>
      <c r="BC14" s="198"/>
      <c r="BD14" s="198"/>
      <c r="BE14" s="191"/>
      <c r="BF14" s="198"/>
      <c r="BG14" s="198"/>
      <c r="BH14" s="191"/>
    </row>
    <row r="15" spans="1:60" ht="12.75" customHeight="1">
      <c r="A15" s="237"/>
      <c r="B15" s="237"/>
      <c r="C15" s="181">
        <f t="shared" si="0"/>
        <v>0</v>
      </c>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T15" s="206"/>
      <c r="AU15" s="207"/>
      <c r="AV15" s="209"/>
      <c r="AW15" s="207"/>
      <c r="AX15" s="191"/>
      <c r="AY15" s="191"/>
      <c r="AZ15" s="191"/>
      <c r="BA15" s="210"/>
      <c r="BB15" s="211"/>
      <c r="BE15" s="191"/>
      <c r="BF15" s="198"/>
      <c r="BG15" s="198"/>
      <c r="BH15" s="191"/>
    </row>
    <row r="16" spans="1:60" ht="12.75" customHeight="1">
      <c r="A16" s="237"/>
      <c r="B16" s="237"/>
      <c r="C16" s="181">
        <f t="shared" si="0"/>
        <v>0</v>
      </c>
      <c r="L16" s="212"/>
      <c r="M16" s="212"/>
      <c r="N16" s="212"/>
      <c r="O16" s="212"/>
      <c r="P16" s="197"/>
      <c r="R16" s="197"/>
      <c r="S16" s="197"/>
      <c r="T16" s="213"/>
      <c r="U16" s="196"/>
      <c r="V16" s="196"/>
      <c r="W16" s="196"/>
      <c r="Y16" s="197"/>
      <c r="AC16" s="197"/>
      <c r="AD16" s="197"/>
      <c r="AJ16" s="214"/>
      <c r="AU16" s="181"/>
      <c r="AV16" s="181"/>
      <c r="AW16" s="181"/>
      <c r="AX16" s="191"/>
      <c r="AY16" s="191"/>
      <c r="AZ16" s="191"/>
      <c r="BA16" s="210"/>
      <c r="BB16" s="211"/>
      <c r="BC16" s="198"/>
      <c r="BD16" s="198"/>
      <c r="BE16" s="191"/>
      <c r="BF16" s="198"/>
      <c r="BG16" s="198"/>
      <c r="BH16" s="191"/>
    </row>
    <row r="17" spans="1:60" ht="12.75" customHeight="1">
      <c r="A17" s="237"/>
      <c r="B17" s="237"/>
      <c r="C17" s="181">
        <f t="shared" si="0"/>
        <v>0</v>
      </c>
      <c r="AS17" s="210"/>
      <c r="AT17" s="210"/>
      <c r="AU17" s="198"/>
      <c r="AV17" s="198"/>
      <c r="AW17" s="198"/>
      <c r="AX17" s="191"/>
      <c r="AY17" s="191"/>
      <c r="AZ17" s="191"/>
      <c r="BA17" s="210"/>
      <c r="BB17" s="211"/>
      <c r="BC17" s="198"/>
      <c r="BD17" s="198"/>
      <c r="BE17" s="191"/>
      <c r="BF17" s="198"/>
      <c r="BG17" s="198"/>
      <c r="BH17" s="191"/>
    </row>
    <row r="18" spans="1:60" ht="12.75" customHeight="1">
      <c r="A18" s="237"/>
      <c r="B18" s="237"/>
      <c r="C18" s="181">
        <f t="shared" si="0"/>
        <v>0</v>
      </c>
      <c r="R18" s="189"/>
      <c r="AJ18" s="214"/>
      <c r="AL18" s="215"/>
      <c r="AS18" s="210"/>
      <c r="AU18" s="198"/>
      <c r="AX18" s="191"/>
      <c r="AY18" s="191"/>
      <c r="AZ18" s="191"/>
      <c r="BA18" s="187"/>
      <c r="BB18" s="187"/>
      <c r="BE18" s="191"/>
      <c r="BF18" s="198"/>
      <c r="BG18" s="198"/>
      <c r="BH18" s="191"/>
    </row>
    <row r="19" spans="1:60" ht="12.75" customHeight="1">
      <c r="A19" s="237"/>
      <c r="B19" s="237"/>
      <c r="C19" s="181">
        <f t="shared" si="0"/>
        <v>0</v>
      </c>
      <c r="AJ19" s="214"/>
      <c r="AL19" s="215"/>
      <c r="AX19" s="191"/>
      <c r="AY19" s="191"/>
      <c r="AZ19" s="191"/>
      <c r="BA19" s="191"/>
      <c r="BB19" s="191"/>
      <c r="BE19" s="191"/>
      <c r="BF19" s="198"/>
      <c r="BG19" s="198"/>
      <c r="BH19" s="191"/>
    </row>
    <row r="20" spans="1:60" ht="12.75" customHeight="1">
      <c r="A20" s="237"/>
      <c r="B20" s="237"/>
      <c r="C20" s="181">
        <f t="shared" si="0"/>
        <v>0</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S20" s="187"/>
      <c r="AT20" s="187"/>
      <c r="AU20" s="187"/>
      <c r="AV20" s="187"/>
      <c r="AW20" s="187"/>
      <c r="AX20" s="191"/>
      <c r="AY20" s="191"/>
      <c r="AZ20" s="191"/>
      <c r="BA20" s="191"/>
      <c r="BB20" s="191"/>
      <c r="BE20" s="191"/>
      <c r="BF20" s="191"/>
      <c r="BG20" s="191"/>
      <c r="BH20" s="191"/>
    </row>
    <row r="21" spans="1:75" ht="12.75" customHeight="1">
      <c r="A21" s="237"/>
      <c r="B21" s="237"/>
      <c r="C21" s="181">
        <f t="shared" si="0"/>
        <v>0</v>
      </c>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row>
    <row r="22" spans="1:52" ht="12.75" customHeight="1">
      <c r="A22" s="237"/>
      <c r="B22" s="237"/>
      <c r="C22" s="181">
        <f t="shared" si="0"/>
        <v>0</v>
      </c>
      <c r="D22" s="210"/>
      <c r="E22" s="210"/>
      <c r="F22" s="210"/>
      <c r="G22" s="210"/>
      <c r="H22" s="210"/>
      <c r="I22" s="210"/>
      <c r="AS22" s="210"/>
      <c r="AT22" s="210"/>
      <c r="AU22" s="211"/>
      <c r="AV22" s="198"/>
      <c r="AW22" s="198"/>
      <c r="AX22" s="198"/>
      <c r="AY22" s="191"/>
      <c r="AZ22" s="191"/>
    </row>
    <row r="23" spans="1:52" ht="12.75" customHeight="1">
      <c r="A23" s="237"/>
      <c r="B23" s="237"/>
      <c r="C23" s="181">
        <f t="shared" si="0"/>
        <v>0</v>
      </c>
      <c r="D23" s="217"/>
      <c r="E23" s="217"/>
      <c r="F23" s="217"/>
      <c r="G23" s="217"/>
      <c r="H23" s="217"/>
      <c r="I23" s="218"/>
      <c r="J23" s="218"/>
      <c r="K23" s="218"/>
      <c r="L23" s="218"/>
      <c r="M23" s="218"/>
      <c r="N23" s="218"/>
      <c r="O23" s="218"/>
      <c r="P23" s="219"/>
      <c r="Q23" s="219"/>
      <c r="R23" s="218"/>
      <c r="S23" s="219"/>
      <c r="T23" s="219"/>
      <c r="U23" s="218"/>
      <c r="V23" s="219"/>
      <c r="W23" s="219"/>
      <c r="X23" s="218"/>
      <c r="Y23" s="219"/>
      <c r="Z23" s="219"/>
      <c r="AA23" s="218"/>
      <c r="AB23" s="218"/>
      <c r="AC23" s="218"/>
      <c r="AD23" s="218"/>
      <c r="AE23" s="218"/>
      <c r="AF23" s="218"/>
      <c r="AG23" s="220"/>
      <c r="AH23" s="220"/>
      <c r="AS23" s="210"/>
      <c r="AT23" s="210"/>
      <c r="AU23" s="211"/>
      <c r="AV23" s="198"/>
      <c r="AW23" s="198"/>
      <c r="AX23" s="198"/>
      <c r="AY23" s="191"/>
      <c r="AZ23" s="191"/>
    </row>
    <row r="24" spans="1:52" ht="12.75" customHeight="1">
      <c r="A24" s="237"/>
      <c r="B24" s="237"/>
      <c r="C24" s="181">
        <f t="shared" si="0"/>
        <v>0</v>
      </c>
      <c r="D24" s="217"/>
      <c r="E24" s="217"/>
      <c r="F24" s="217"/>
      <c r="G24" s="217"/>
      <c r="H24" s="217"/>
      <c r="I24" s="218"/>
      <c r="J24" s="218"/>
      <c r="K24" s="218"/>
      <c r="L24" s="218"/>
      <c r="M24" s="218"/>
      <c r="N24" s="218"/>
      <c r="O24" s="219"/>
      <c r="P24" s="219"/>
      <c r="Q24" s="219"/>
      <c r="R24" s="219"/>
      <c r="S24" s="219"/>
      <c r="T24" s="219"/>
      <c r="U24" s="219"/>
      <c r="V24" s="219"/>
      <c r="W24" s="219"/>
      <c r="X24" s="219"/>
      <c r="Y24" s="219"/>
      <c r="Z24" s="219"/>
      <c r="AA24" s="218"/>
      <c r="AB24" s="218"/>
      <c r="AC24" s="218"/>
      <c r="AD24" s="218"/>
      <c r="AE24" s="218"/>
      <c r="AF24" s="218"/>
      <c r="AG24" s="220"/>
      <c r="AH24" s="220"/>
      <c r="AL24" s="198"/>
      <c r="AM24" s="198"/>
      <c r="AX24" s="198"/>
      <c r="AY24" s="191"/>
      <c r="AZ24" s="191"/>
    </row>
    <row r="25" spans="1:52" ht="12.75" customHeight="1">
      <c r="A25" s="237"/>
      <c r="B25" s="237"/>
      <c r="C25" s="181">
        <f t="shared" si="0"/>
        <v>0</v>
      </c>
      <c r="D25" s="219"/>
      <c r="E25" s="219"/>
      <c r="F25" s="219"/>
      <c r="G25" s="219"/>
      <c r="H25" s="219"/>
      <c r="I25" s="218"/>
      <c r="J25" s="218"/>
      <c r="K25" s="218"/>
      <c r="L25" s="218"/>
      <c r="M25" s="218"/>
      <c r="N25" s="218"/>
      <c r="O25" s="219"/>
      <c r="P25" s="219"/>
      <c r="Q25" s="219"/>
      <c r="R25" s="219"/>
      <c r="S25" s="219"/>
      <c r="T25" s="219"/>
      <c r="U25" s="219"/>
      <c r="V25" s="219"/>
      <c r="W25" s="219"/>
      <c r="X25" s="219"/>
      <c r="Y25" s="219"/>
      <c r="Z25" s="219"/>
      <c r="AA25" s="218"/>
      <c r="AB25" s="218"/>
      <c r="AC25" s="218"/>
      <c r="AD25" s="218"/>
      <c r="AE25" s="218"/>
      <c r="AF25" s="218"/>
      <c r="AG25" s="220"/>
      <c r="AH25" s="220"/>
      <c r="AJ25" s="221"/>
      <c r="AK25" s="210"/>
      <c r="AL25" s="210"/>
      <c r="AM25" s="210"/>
      <c r="AX25" s="198"/>
      <c r="AY25" s="191"/>
      <c r="AZ25" s="191"/>
    </row>
    <row r="26" spans="1:52" ht="12.75" customHeight="1">
      <c r="A26" s="237"/>
      <c r="B26" s="237"/>
      <c r="C26" s="181">
        <f t="shared" si="0"/>
        <v>0</v>
      </c>
      <c r="D26" s="200"/>
      <c r="E26" s="200"/>
      <c r="F26" s="200"/>
      <c r="G26" s="200"/>
      <c r="H26" s="200"/>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3"/>
      <c r="AH26" s="223"/>
      <c r="AI26" s="224"/>
      <c r="AJ26" s="225"/>
      <c r="AK26" s="226"/>
      <c r="AL26" s="207"/>
      <c r="AM26" s="207"/>
      <c r="AN26" s="207"/>
      <c r="AO26" s="207"/>
      <c r="AX26" s="198"/>
      <c r="AY26" s="191"/>
      <c r="AZ26" s="191"/>
    </row>
    <row r="27" spans="1:34" ht="12.75" customHeight="1">
      <c r="A27" s="455"/>
      <c r="B27" s="455"/>
      <c r="C27" s="181">
        <f t="shared" si="0"/>
        <v>0</v>
      </c>
      <c r="D27" s="227"/>
      <c r="E27" s="227"/>
      <c r="F27" s="227"/>
      <c r="G27" s="227"/>
      <c r="H27" s="227"/>
      <c r="I27" s="228"/>
      <c r="J27" s="228"/>
      <c r="K27" s="228"/>
      <c r="L27" s="228"/>
      <c r="M27" s="228"/>
      <c r="N27" s="228"/>
      <c r="O27" s="228"/>
      <c r="P27" s="228"/>
      <c r="Q27" s="228"/>
      <c r="R27" s="229"/>
      <c r="S27" s="229"/>
      <c r="T27" s="229"/>
      <c r="U27" s="229"/>
      <c r="V27" s="229"/>
      <c r="W27" s="229"/>
      <c r="X27" s="229"/>
      <c r="Y27" s="229"/>
      <c r="Z27" s="229"/>
      <c r="AA27" s="229"/>
      <c r="AB27" s="229"/>
      <c r="AC27" s="229"/>
      <c r="AD27" s="229"/>
      <c r="AE27" s="229"/>
      <c r="AF27" s="229"/>
      <c r="AG27" s="230"/>
      <c r="AH27" s="230"/>
    </row>
    <row r="28" spans="1:34" ht="12.75" customHeight="1">
      <c r="A28" s="455"/>
      <c r="B28" s="455"/>
      <c r="C28" s="181">
        <f t="shared" si="0"/>
        <v>0</v>
      </c>
      <c r="D28" s="192"/>
      <c r="E28" s="192"/>
      <c r="F28" s="192"/>
      <c r="G28" s="192"/>
      <c r="H28" s="192"/>
      <c r="I28" s="192"/>
      <c r="R28" s="230"/>
      <c r="S28" s="230"/>
      <c r="T28" s="230"/>
      <c r="U28" s="230"/>
      <c r="V28" s="230"/>
      <c r="W28" s="230"/>
      <c r="X28" s="230"/>
      <c r="Y28" s="230"/>
      <c r="Z28" s="230"/>
      <c r="AA28" s="230"/>
      <c r="AB28" s="230"/>
      <c r="AC28" s="230"/>
      <c r="AD28" s="230"/>
      <c r="AE28" s="230"/>
      <c r="AF28" s="230"/>
      <c r="AG28" s="230"/>
      <c r="AH28" s="230"/>
    </row>
    <row r="29" spans="1:34" ht="12.75" customHeight="1">
      <c r="A29" s="455"/>
      <c r="B29" s="455"/>
      <c r="C29" s="181">
        <f t="shared" si="0"/>
        <v>0</v>
      </c>
      <c r="D29" s="192"/>
      <c r="E29" s="192"/>
      <c r="F29" s="192"/>
      <c r="G29" s="192"/>
      <c r="H29" s="192"/>
      <c r="I29" s="192"/>
      <c r="R29" s="230"/>
      <c r="S29" s="230"/>
      <c r="T29" s="230"/>
      <c r="U29" s="230"/>
      <c r="V29" s="230"/>
      <c r="W29" s="230"/>
      <c r="X29" s="230"/>
      <c r="Y29" s="230"/>
      <c r="Z29" s="230"/>
      <c r="AA29" s="230"/>
      <c r="AB29" s="230"/>
      <c r="AC29" s="230"/>
      <c r="AD29" s="230"/>
      <c r="AE29" s="230"/>
      <c r="AF29" s="230"/>
      <c r="AG29" s="230"/>
      <c r="AH29" s="230"/>
    </row>
    <row r="30" spans="1:34" ht="12.75" customHeight="1">
      <c r="A30" s="455"/>
      <c r="B30" s="455"/>
      <c r="C30" s="181">
        <f t="shared" si="0"/>
        <v>0</v>
      </c>
      <c r="D30" s="231"/>
      <c r="E30" s="231"/>
      <c r="F30" s="231"/>
      <c r="G30" s="231"/>
      <c r="H30" s="231"/>
      <c r="I30" s="231"/>
      <c r="J30" s="231"/>
      <c r="K30" s="231"/>
      <c r="L30" s="231"/>
      <c r="M30" s="231"/>
      <c r="N30" s="231"/>
      <c r="O30" s="231"/>
      <c r="P30" s="231"/>
      <c r="Q30" s="231"/>
      <c r="R30" s="230"/>
      <c r="S30" s="230"/>
      <c r="T30" s="230"/>
      <c r="U30" s="230"/>
      <c r="V30" s="230"/>
      <c r="W30" s="230"/>
      <c r="X30" s="230"/>
      <c r="Y30" s="230"/>
      <c r="Z30" s="230"/>
      <c r="AA30" s="230"/>
      <c r="AB30" s="230"/>
      <c r="AC30" s="230"/>
      <c r="AD30" s="230"/>
      <c r="AE30" s="230"/>
      <c r="AF30" s="230"/>
      <c r="AG30" s="230"/>
      <c r="AH30" s="230"/>
    </row>
    <row r="31" spans="1:21" ht="12.75" customHeight="1">
      <c r="A31" s="455"/>
      <c r="B31" s="455"/>
      <c r="C31" s="181">
        <f t="shared" si="0"/>
        <v>0</v>
      </c>
      <c r="D31" s="200"/>
      <c r="E31" s="200"/>
      <c r="F31" s="200"/>
      <c r="G31" s="200"/>
      <c r="H31" s="200"/>
      <c r="I31" s="200"/>
      <c r="J31" s="200"/>
      <c r="K31" s="200"/>
      <c r="L31" s="200"/>
      <c r="M31" s="200"/>
      <c r="N31" s="200"/>
      <c r="O31" s="200"/>
      <c r="P31" s="200"/>
      <c r="Q31" s="200"/>
      <c r="R31" s="200"/>
      <c r="S31" s="200"/>
      <c r="T31" s="200"/>
      <c r="U31" s="200"/>
    </row>
    <row r="32" spans="1:34" ht="12.75" customHeight="1">
      <c r="A32" s="455"/>
      <c r="B32" s="455"/>
      <c r="C32" s="181">
        <f t="shared" si="0"/>
        <v>0</v>
      </c>
      <c r="D32" s="217"/>
      <c r="E32" s="217"/>
      <c r="F32" s="217"/>
      <c r="G32" s="217"/>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row>
    <row r="33" spans="1:34" ht="12.75" customHeight="1">
      <c r="A33" s="455"/>
      <c r="B33" s="455"/>
      <c r="C33" s="181">
        <f t="shared" si="0"/>
        <v>0</v>
      </c>
      <c r="D33" s="218"/>
      <c r="E33" s="218"/>
      <c r="F33" s="218"/>
      <c r="G33" s="218"/>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row>
    <row r="34" spans="1:34" ht="12.75" customHeight="1">
      <c r="A34" s="455"/>
      <c r="B34" s="455"/>
      <c r="C34" s="181">
        <f t="shared" si="0"/>
        <v>0</v>
      </c>
      <c r="D34" s="182"/>
      <c r="E34" s="182"/>
      <c r="F34" s="182"/>
      <c r="G34" s="182"/>
      <c r="H34" s="196"/>
      <c r="I34" s="196"/>
      <c r="J34" s="196"/>
      <c r="K34" s="196"/>
      <c r="L34" s="196"/>
      <c r="M34" s="196"/>
      <c r="N34" s="196"/>
      <c r="O34" s="196"/>
      <c r="P34" s="196"/>
      <c r="Q34" s="196"/>
      <c r="R34" s="196"/>
      <c r="S34" s="196"/>
      <c r="T34" s="196"/>
      <c r="U34" s="232"/>
      <c r="V34" s="232"/>
      <c r="W34" s="232"/>
      <c r="X34" s="232"/>
      <c r="Y34" s="232"/>
      <c r="Z34" s="232"/>
      <c r="AA34" s="232"/>
      <c r="AB34" s="232"/>
      <c r="AC34" s="232"/>
      <c r="AD34" s="232"/>
      <c r="AE34" s="232"/>
      <c r="AF34" s="232"/>
      <c r="AG34" s="232"/>
      <c r="AH34" s="232"/>
    </row>
    <row r="35" spans="1:3" ht="12.75" customHeight="1">
      <c r="A35" s="455"/>
      <c r="B35" s="455"/>
      <c r="C35" s="181">
        <f t="shared" si="0"/>
        <v>0</v>
      </c>
    </row>
    <row r="36" spans="1:34" ht="12.75" customHeight="1">
      <c r="A36" s="455"/>
      <c r="B36" s="455"/>
      <c r="C36" s="181">
        <f t="shared" si="0"/>
        <v>0</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row>
    <row r="37" spans="1:37" ht="12.75" customHeight="1">
      <c r="A37" s="455"/>
      <c r="B37" s="455"/>
      <c r="C37" s="181">
        <f t="shared" si="0"/>
        <v>0</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K37" s="208"/>
    </row>
    <row r="38" spans="1:47" ht="12.75" customHeight="1">
      <c r="A38" s="455"/>
      <c r="B38" s="455"/>
      <c r="C38" s="181">
        <f t="shared" si="0"/>
        <v>0</v>
      </c>
      <c r="D38" s="218"/>
      <c r="E38" s="218"/>
      <c r="F38" s="218"/>
      <c r="G38" s="218"/>
      <c r="H38" s="218"/>
      <c r="I38" s="218"/>
      <c r="J38" s="218"/>
      <c r="K38" s="218"/>
      <c r="L38" s="218"/>
      <c r="M38" s="218"/>
      <c r="Q38" s="218"/>
      <c r="R38" s="218"/>
      <c r="S38" s="218"/>
      <c r="AK38" s="208"/>
      <c r="AU38" s="224"/>
    </row>
    <row r="39" spans="1:71" ht="12.75" customHeight="1">
      <c r="A39" s="455"/>
      <c r="B39" s="455"/>
      <c r="C39" s="181">
        <f t="shared" si="0"/>
        <v>0</v>
      </c>
      <c r="D39" s="179"/>
      <c r="E39" s="179"/>
      <c r="F39" s="179"/>
      <c r="G39" s="179"/>
      <c r="H39" s="200"/>
      <c r="I39" s="200"/>
      <c r="J39" s="200"/>
      <c r="K39" s="200"/>
      <c r="L39" s="200"/>
      <c r="M39" s="200"/>
      <c r="N39" s="200"/>
      <c r="O39" s="200"/>
      <c r="P39" s="200"/>
      <c r="Q39" s="200"/>
      <c r="R39" s="200"/>
      <c r="S39" s="200"/>
      <c r="T39" s="200"/>
      <c r="U39" s="179"/>
      <c r="V39" s="200"/>
      <c r="W39" s="200"/>
      <c r="X39" s="200"/>
      <c r="Y39" s="200"/>
      <c r="Z39" s="200"/>
      <c r="AA39" s="200"/>
      <c r="AB39" s="200"/>
      <c r="AC39" s="200"/>
      <c r="AD39" s="179"/>
      <c r="AE39" s="200"/>
      <c r="AF39" s="200"/>
      <c r="AG39" s="179"/>
      <c r="AH39" s="179"/>
      <c r="AP39" s="183"/>
      <c r="AQ39" s="183"/>
      <c r="AR39" s="183"/>
      <c r="AS39" s="183"/>
      <c r="AT39" s="183"/>
      <c r="AU39" s="183"/>
      <c r="AV39" s="183"/>
      <c r="AW39" s="183"/>
      <c r="AX39" s="233"/>
      <c r="AY39" s="183"/>
      <c r="AZ39" s="214"/>
      <c r="BA39" s="214"/>
      <c r="BB39" s="214"/>
      <c r="BC39" s="214"/>
      <c r="BD39" s="214"/>
      <c r="BE39" s="214"/>
      <c r="BF39" s="214"/>
      <c r="BG39" s="214"/>
      <c r="BH39" s="214"/>
      <c r="BI39" s="214"/>
      <c r="BJ39" s="214"/>
      <c r="BK39" s="214"/>
      <c r="BL39" s="214"/>
      <c r="BM39" s="214"/>
      <c r="BN39" s="214"/>
      <c r="BO39" s="214"/>
      <c r="BP39" s="214"/>
      <c r="BQ39" s="214"/>
      <c r="BR39" s="214"/>
      <c r="BS39" s="214"/>
    </row>
    <row r="40" spans="1:34" ht="12.75" customHeight="1" hidden="1">
      <c r="A40" s="454"/>
      <c r="B40" s="45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2" ht="12.75" customHeight="1" hidden="1">
      <c r="A41" s="454"/>
      <c r="B41" s="454"/>
    </row>
    <row r="42" spans="1:2" ht="12.75" customHeight="1" hidden="1">
      <c r="A42" s="454"/>
      <c r="B42" s="454"/>
    </row>
    <row r="43" spans="1:2" ht="12.75" customHeight="1" hidden="1">
      <c r="A43" s="454"/>
      <c r="B43" s="454"/>
    </row>
    <row r="44" spans="1:2" ht="12.75" customHeight="1" hidden="1">
      <c r="A44" s="454"/>
      <c r="B44" s="454"/>
    </row>
    <row r="45" spans="1:2" ht="12.75" customHeight="1" hidden="1">
      <c r="A45" s="454"/>
      <c r="B45" s="454"/>
    </row>
    <row r="46" spans="1:2" ht="12.75" customHeight="1" hidden="1">
      <c r="A46" s="454"/>
      <c r="B46" s="454"/>
    </row>
    <row r="47" spans="1:2" ht="12.75" customHeight="1" hidden="1">
      <c r="A47" s="454"/>
      <c r="B47" s="454"/>
    </row>
    <row r="48" spans="1:2" ht="12.75" customHeight="1" hidden="1">
      <c r="A48" s="454"/>
      <c r="B48" s="454"/>
    </row>
    <row r="49" spans="1:2" ht="12.75" customHeight="1" hidden="1">
      <c r="A49" s="454"/>
      <c r="B49" s="454"/>
    </row>
    <row r="50" spans="1:2" ht="12.75" customHeight="1" hidden="1">
      <c r="A50" s="454"/>
      <c r="B50" s="454"/>
    </row>
    <row r="51" spans="1:2" ht="12.75" customHeight="1" hidden="1">
      <c r="A51" s="454"/>
      <c r="B51" s="454"/>
    </row>
    <row r="52" spans="1:2" ht="12.75" customHeight="1" hidden="1">
      <c r="A52" s="454"/>
      <c r="B52" s="454"/>
    </row>
    <row r="53" spans="1:2" ht="12.75" customHeight="1" hidden="1">
      <c r="A53" s="454"/>
      <c r="B53" s="454"/>
    </row>
    <row r="54" spans="1:2" ht="12.75" customHeight="1" hidden="1">
      <c r="A54" s="454"/>
      <c r="B54" s="454"/>
    </row>
    <row r="55" spans="1:2" ht="12.75" customHeight="1" hidden="1">
      <c r="A55" s="454"/>
      <c r="B55" s="454"/>
    </row>
    <row r="56" spans="1:2" ht="12.75" customHeight="1" hidden="1">
      <c r="A56" s="454"/>
      <c r="B56" s="454"/>
    </row>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row r="1153" ht="12.75" customHeight="1" hidden="1"/>
    <row r="1154" ht="12.75" customHeight="1" hidden="1"/>
    <row r="1155" ht="12.75" customHeight="1" hidden="1"/>
    <row r="1156" ht="12.75" customHeight="1" hidden="1"/>
    <row r="1157" ht="12.75" customHeight="1" hidden="1"/>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ht="12.75" customHeight="1" hidden="1"/>
    <row r="1171" ht="12.75" customHeight="1" hidden="1"/>
    <row r="1172" ht="12.75" customHeight="1" hidden="1"/>
    <row r="1173" ht="12.75" customHeight="1" hidden="1"/>
    <row r="1174" ht="12.75" customHeight="1" hidden="1"/>
    <row r="1175" ht="12.75" customHeight="1" hidden="1"/>
    <row r="1176" ht="12.75" customHeight="1" hidden="1"/>
    <row r="1177" ht="12.75" customHeight="1" hidden="1"/>
    <row r="1178" ht="12.75" customHeight="1" hidden="1"/>
    <row r="1179" ht="12.75" customHeight="1" hidden="1"/>
    <row r="1180" ht="12.75" customHeight="1" hidden="1"/>
    <row r="1181" ht="12.75" customHeight="1" hidden="1"/>
    <row r="1182" ht="12.75" customHeight="1" hidden="1"/>
    <row r="1183" ht="12.75" customHeight="1" hidden="1"/>
    <row r="1184" ht="12.75" customHeight="1" hidden="1"/>
    <row r="1185" ht="12.75" customHeight="1" hidden="1"/>
    <row r="1186" ht="12.75" customHeight="1" hidden="1"/>
    <row r="1187" ht="12.75" customHeight="1" hidden="1"/>
    <row r="1188" ht="12.75" customHeight="1" hidden="1"/>
    <row r="1189" ht="12.75" customHeight="1" hidden="1"/>
    <row r="1190" ht="12.75" customHeight="1" hidden="1"/>
    <row r="1191" ht="12.75" customHeight="1" hidden="1"/>
    <row r="1192" ht="12.75" customHeight="1" hidden="1"/>
    <row r="1193" ht="12.75" customHeight="1" hidden="1"/>
    <row r="1194" ht="12.75" customHeight="1" hidden="1"/>
    <row r="1195" ht="12.75" customHeight="1" hidden="1"/>
    <row r="1196" ht="12.75" customHeight="1" hidden="1"/>
    <row r="1197" ht="12.75" customHeight="1" hidden="1"/>
    <row r="1198" ht="12.75" customHeight="1" hidden="1"/>
    <row r="1199" ht="12.75" customHeight="1" hidden="1"/>
    <row r="1200" ht="12.75" customHeight="1" hidden="1"/>
    <row r="1201" ht="12.75" customHeight="1" hidden="1"/>
    <row r="1202" ht="12.75" customHeight="1" hidden="1"/>
    <row r="1203" ht="12.75" customHeight="1" hidden="1"/>
    <row r="1204" ht="12.75" customHeight="1" hidden="1"/>
    <row r="1205" ht="12.75" customHeight="1" hidden="1"/>
    <row r="1206" ht="12.75" customHeight="1" hidden="1"/>
    <row r="1207" ht="12.75" customHeight="1" hidden="1"/>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row r="1219" ht="12.75" customHeight="1" hidden="1"/>
    <row r="1220" ht="12.75" customHeight="1" hidden="1"/>
    <row r="1221" ht="12.75" customHeight="1" hidden="1"/>
    <row r="1222" ht="12.75" customHeight="1" hidden="1"/>
    <row r="1223" ht="12.75" customHeight="1" hidden="1"/>
    <row r="1224" ht="12.75" customHeight="1" hidden="1"/>
    <row r="1225" ht="12.75" customHeight="1" hidden="1"/>
    <row r="1226" ht="12.75" customHeight="1" hidden="1"/>
    <row r="1227" ht="12.75" customHeight="1" hidden="1"/>
    <row r="1228" ht="12.75" customHeight="1" hidden="1"/>
    <row r="1229" ht="12.75" customHeight="1" hidden="1"/>
    <row r="1230" ht="12.75" customHeight="1" hidden="1"/>
    <row r="1231" ht="12.75" customHeight="1" hidden="1"/>
    <row r="1232" ht="12.75" customHeight="1" hidden="1"/>
    <row r="1233" ht="12.75" customHeight="1" hidden="1"/>
    <row r="1234" ht="12.75" customHeight="1" hidden="1"/>
    <row r="1235" ht="12.75" customHeight="1" hidden="1"/>
    <row r="1236" ht="12.75" customHeight="1" hidden="1"/>
    <row r="1237" ht="12.75" customHeight="1" hidden="1"/>
    <row r="1238" ht="12.75" customHeight="1" hidden="1"/>
    <row r="1239" ht="12.75" customHeight="1" hidden="1"/>
    <row r="1240" ht="12.75" customHeight="1" hidden="1"/>
    <row r="1241" ht="12.75" customHeight="1" hidden="1"/>
    <row r="1242" ht="12.75" customHeight="1" hidden="1"/>
    <row r="1243" ht="12.75" customHeight="1" hidden="1"/>
    <row r="1244" ht="12.75" customHeight="1" hidden="1"/>
    <row r="1245" ht="12.75" customHeight="1" hidden="1"/>
    <row r="1246" ht="12.75" customHeight="1" hidden="1"/>
    <row r="1247" ht="12.75" customHeight="1" hidden="1"/>
    <row r="1248" ht="12.75" customHeight="1" hidden="1"/>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ht="12.75" customHeight="1" hidden="1"/>
    <row r="1259" ht="12.75" customHeight="1" hidden="1"/>
    <row r="1260" ht="12.75" customHeight="1" hidden="1"/>
    <row r="1261" ht="12.75" customHeight="1" hidden="1"/>
    <row r="1262" ht="12.75" customHeight="1" hidden="1"/>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ht="12.75" customHeight="1" hidden="1"/>
    <row r="1273" ht="12.75" customHeight="1" hidden="1"/>
    <row r="1274" ht="12.75" customHeight="1" hidden="1"/>
    <row r="1275" ht="12.75" customHeight="1" hidden="1"/>
    <row r="1276" ht="12.75" customHeight="1" hidden="1"/>
    <row r="1277" ht="12.75" customHeight="1" hidden="1"/>
    <row r="1278" ht="12.75" customHeight="1" hidden="1"/>
    <row r="1279" ht="12.75" customHeight="1" hidden="1"/>
    <row r="1280" ht="12.75" customHeight="1" hidden="1"/>
    <row r="1281" ht="12.75" customHeight="1" hidden="1"/>
    <row r="1282" ht="12.75" customHeight="1" hidden="1"/>
    <row r="1283" ht="12.75" customHeight="1" hidden="1"/>
    <row r="1284" ht="12.75" customHeight="1" hidden="1"/>
    <row r="1285" ht="12.75" customHeight="1" hidden="1"/>
    <row r="1286" ht="12.75" customHeight="1" hidden="1"/>
    <row r="1287" ht="12.75" customHeight="1" hidden="1"/>
    <row r="1288" ht="12.75" customHeight="1" hidden="1"/>
    <row r="1289" ht="12.75" customHeight="1" hidden="1"/>
    <row r="1290" ht="12.75" customHeight="1" hidden="1"/>
    <row r="1291" ht="12.75" customHeight="1" hidden="1"/>
    <row r="1292" ht="12.75" customHeight="1" hidden="1"/>
    <row r="1293" ht="12.75" customHeight="1" hidden="1"/>
    <row r="1294" ht="12.75" customHeight="1" hidden="1"/>
    <row r="1295" ht="12.75" customHeight="1" hidden="1"/>
    <row r="1296" ht="12.75" customHeight="1" hidden="1"/>
    <row r="1297" ht="12.75" customHeight="1" hidden="1"/>
    <row r="1298" ht="12.75" customHeight="1" hidden="1"/>
    <row r="1299" ht="12.75" customHeight="1" hidden="1"/>
    <row r="1300" ht="12.75" customHeight="1" hidden="1"/>
    <row r="1301" ht="12.75" customHeight="1" hidden="1"/>
    <row r="1302" ht="12.75" customHeight="1" hidden="1"/>
    <row r="1303" ht="12.75" customHeight="1" hidden="1"/>
    <row r="1304" ht="12.75" customHeight="1" hidden="1"/>
    <row r="1305" ht="12.75" customHeight="1" hidden="1"/>
    <row r="1306" ht="12.75" customHeight="1" hidden="1"/>
    <row r="1307" ht="12.75" customHeight="1" hidden="1"/>
    <row r="1308" ht="12.75" customHeight="1" hidden="1"/>
    <row r="1309" ht="12.75" customHeight="1" hidden="1"/>
    <row r="1310" ht="12.75" customHeight="1" hidden="1"/>
    <row r="1311" ht="12.75" customHeight="1" hidden="1"/>
    <row r="1312" ht="12.75" customHeight="1" hidden="1"/>
    <row r="1313" ht="12.75" customHeight="1" hidden="1"/>
    <row r="1314" ht="12.75" customHeight="1" hidden="1"/>
    <row r="1315" ht="12.75" customHeight="1" hidden="1"/>
    <row r="1316" ht="12.75" customHeight="1" hidden="1"/>
    <row r="1317" ht="12.75" customHeight="1" hidden="1"/>
    <row r="1318" ht="12.75" customHeight="1" hidden="1"/>
    <row r="1319" ht="12.75" customHeight="1" hidden="1"/>
    <row r="1320" ht="12.75" customHeight="1" hidden="1"/>
    <row r="1321" ht="12.75" customHeight="1" hidden="1"/>
    <row r="1322" ht="12.75" customHeight="1" hidden="1"/>
    <row r="1323" ht="12.75" customHeight="1" hidden="1"/>
    <row r="1324" ht="12.75" customHeight="1" hidden="1"/>
    <row r="1325" ht="12.75" customHeight="1" hidden="1"/>
    <row r="1326" ht="12.75" customHeight="1" hidden="1"/>
    <row r="1327" ht="12.75" customHeight="1" hidden="1"/>
    <row r="1328" ht="12.75" customHeight="1" hidden="1"/>
    <row r="1329" ht="12.75" customHeight="1" hidden="1"/>
    <row r="1330" ht="12.75" customHeight="1" hidden="1"/>
    <row r="1331" ht="12.75" customHeight="1" hidden="1"/>
    <row r="1332" ht="12.75" customHeight="1" hidden="1"/>
    <row r="1333" ht="12.75" customHeight="1" hidden="1"/>
    <row r="1334" ht="12.75" customHeight="1" hidden="1"/>
    <row r="1335" ht="12.75" customHeight="1" hidden="1"/>
    <row r="1336" ht="12.75" customHeight="1" hidden="1"/>
    <row r="1337" ht="12.75" customHeight="1" hidden="1"/>
    <row r="1338" ht="12.75" customHeight="1" hidden="1"/>
  </sheetData>
  <sheetProtection password="CC63" sheet="1" objects="1" scenarios="1" selectLockedCells="1"/>
  <mergeCells count="30">
    <mergeCell ref="A31:B31"/>
    <mergeCell ref="A32:B32"/>
    <mergeCell ref="A33:B33"/>
    <mergeCell ref="A34:B34"/>
    <mergeCell ref="A27:B27"/>
    <mergeCell ref="A28:B28"/>
    <mergeCell ref="A29:B29"/>
    <mergeCell ref="A30:B30"/>
    <mergeCell ref="A39:B39"/>
    <mergeCell ref="A40:B40"/>
    <mergeCell ref="A41:B41"/>
    <mergeCell ref="A42:B42"/>
    <mergeCell ref="A35:B35"/>
    <mergeCell ref="A36:B36"/>
    <mergeCell ref="A37:B37"/>
    <mergeCell ref="A38:B38"/>
    <mergeCell ref="A47:B47"/>
    <mergeCell ref="A48:B48"/>
    <mergeCell ref="A49:B49"/>
    <mergeCell ref="A50:B50"/>
    <mergeCell ref="A43:B43"/>
    <mergeCell ref="A44:B44"/>
    <mergeCell ref="A45:B45"/>
    <mergeCell ref="A46:B46"/>
    <mergeCell ref="A51:B51"/>
    <mergeCell ref="A56:B56"/>
    <mergeCell ref="A52:B52"/>
    <mergeCell ref="A53:B53"/>
    <mergeCell ref="A54:B54"/>
    <mergeCell ref="A55:B55"/>
  </mergeCells>
  <dataValidations count="1">
    <dataValidation type="date" allowBlank="1" showInputMessage="1" showErrorMessage="1" errorTitle="Datum" error="Bitte geben Sie ein korrektes Datum im Format tt.mm.jjjj ein!" sqref="L16:O16">
      <formula1>37987</formula1>
      <formula2>2958465</formula2>
    </dataValidation>
  </dataValidations>
  <printOptions/>
  <pageMargins left="0.27" right="0.18" top="0.37" bottom="0.17" header="0.18" footer="0.17"/>
  <pageSetup blackAndWhite="1" fitToHeight="1" fitToWidth="1"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Tabelle5">
    <pageSetUpPr fitToPage="1"/>
  </sheetPr>
  <dimension ref="A1:A60"/>
  <sheetViews>
    <sheetView showGridLines="0" showRowColHeaders="0" zoomScalePageLayoutView="0" workbookViewId="0" topLeftCell="A1">
      <selection activeCell="C58" sqref="C58"/>
    </sheetView>
  </sheetViews>
  <sheetFormatPr defaultColWidth="0" defaultRowHeight="12.75" zeroHeight="1"/>
  <cols>
    <col min="1" max="1" width="1.7109375" style="0" customWidth="1"/>
    <col min="2" max="10" width="11.421875" style="0" customWidth="1"/>
    <col min="11" max="16384" width="0" style="0" hidden="1" customWidth="1"/>
  </cols>
  <sheetData>
    <row r="1" ht="12.75">
      <c r="A1" s="309"/>
    </row>
    <row r="2" ht="12.75">
      <c r="A2" s="309"/>
    </row>
    <row r="3" ht="12.75">
      <c r="A3" s="309"/>
    </row>
    <row r="4" ht="12.75">
      <c r="A4" s="309"/>
    </row>
    <row r="5" ht="12.75">
      <c r="A5" s="309"/>
    </row>
    <row r="6" ht="12.75">
      <c r="A6" s="309"/>
    </row>
    <row r="7" ht="12.75">
      <c r="A7" s="309"/>
    </row>
    <row r="8" ht="12.75">
      <c r="A8" s="309"/>
    </row>
    <row r="9" ht="12.75">
      <c r="A9" s="309"/>
    </row>
    <row r="10" ht="12.75">
      <c r="A10" s="309"/>
    </row>
    <row r="11" ht="12.75">
      <c r="A11" s="309"/>
    </row>
    <row r="12" ht="12.75">
      <c r="A12" s="309"/>
    </row>
    <row r="13" ht="12.75">
      <c r="A13" s="309"/>
    </row>
    <row r="14" ht="12.75">
      <c r="A14" s="309"/>
    </row>
    <row r="15" ht="12.75">
      <c r="A15" s="309"/>
    </row>
    <row r="16" ht="12.75">
      <c r="A16" s="309"/>
    </row>
    <row r="17" ht="12.75">
      <c r="A17" s="309"/>
    </row>
    <row r="18" ht="12.75">
      <c r="A18" s="309"/>
    </row>
    <row r="19" ht="12.75">
      <c r="A19" s="309"/>
    </row>
    <row r="20" ht="12.75">
      <c r="A20" s="309"/>
    </row>
    <row r="21" ht="12.75">
      <c r="A21" s="309"/>
    </row>
    <row r="22" ht="12.75">
      <c r="A22" s="309"/>
    </row>
    <row r="23" ht="12.75">
      <c r="A23" s="309"/>
    </row>
    <row r="24" ht="12.75">
      <c r="A24" s="309"/>
    </row>
    <row r="25" ht="12.75">
      <c r="A25" s="309"/>
    </row>
    <row r="26" ht="12.75">
      <c r="A26" s="309"/>
    </row>
    <row r="27" ht="12.75">
      <c r="A27" s="309"/>
    </row>
    <row r="28" ht="12.75">
      <c r="A28" s="309"/>
    </row>
    <row r="29" ht="12.75">
      <c r="A29" s="309"/>
    </row>
    <row r="30" ht="12.75">
      <c r="A30" s="309"/>
    </row>
    <row r="31" ht="12.75">
      <c r="A31" s="309"/>
    </row>
    <row r="32" ht="12.75">
      <c r="A32" s="309"/>
    </row>
    <row r="33" ht="12.75">
      <c r="A33" s="309"/>
    </row>
    <row r="34" ht="12.75">
      <c r="A34" s="309"/>
    </row>
    <row r="35" ht="12.75">
      <c r="A35" s="309"/>
    </row>
    <row r="36" ht="12.75">
      <c r="A36" s="309"/>
    </row>
    <row r="37" ht="12.75">
      <c r="A37" s="309"/>
    </row>
    <row r="38" ht="12.75">
      <c r="A38" s="309"/>
    </row>
    <row r="39" ht="12.75">
      <c r="A39" s="309"/>
    </row>
    <row r="40" ht="12.75">
      <c r="A40" s="309"/>
    </row>
    <row r="41" ht="12.75">
      <c r="A41" s="309"/>
    </row>
    <row r="42" ht="12.75">
      <c r="A42" s="309"/>
    </row>
    <row r="43" ht="12.75">
      <c r="A43" s="309"/>
    </row>
    <row r="44" ht="12.75">
      <c r="A44" s="309"/>
    </row>
    <row r="45" ht="12.75">
      <c r="A45" s="309"/>
    </row>
    <row r="46" ht="12.75">
      <c r="A46" s="309"/>
    </row>
    <row r="47" ht="12.75">
      <c r="A47" s="309"/>
    </row>
    <row r="48" ht="12.75">
      <c r="A48" s="309"/>
    </row>
    <row r="49" ht="12.75">
      <c r="A49" s="309"/>
    </row>
    <row r="50" ht="12.75">
      <c r="A50" s="309"/>
    </row>
    <row r="51" ht="12.75">
      <c r="A51" s="309"/>
    </row>
    <row r="52" ht="12.75">
      <c r="A52" s="309"/>
    </row>
    <row r="53" ht="12.75">
      <c r="A53" s="309"/>
    </row>
    <row r="54" ht="12.75">
      <c r="A54" s="309"/>
    </row>
    <row r="55" ht="12.75">
      <c r="A55" s="309"/>
    </row>
    <row r="56" ht="12.75">
      <c r="A56" s="309"/>
    </row>
    <row r="57" ht="12.75">
      <c r="A57" s="309"/>
    </row>
    <row r="58" ht="12.75">
      <c r="A58" s="309"/>
    </row>
    <row r="59" ht="12.75" hidden="1">
      <c r="A59" s="309"/>
    </row>
    <row r="60" ht="12.75" hidden="1">
      <c r="A60" s="309"/>
    </row>
  </sheetData>
  <sheetProtection password="CC63" sheet="1" objects="1" scenarios="1" selectLockedCells="1"/>
  <mergeCells count="1">
    <mergeCell ref="A1:A60"/>
  </mergeCells>
  <printOptions/>
  <pageMargins left="0.5905511811023623" right="0.3937007874015748" top="0.984251968503937" bottom="0.5905511811023623" header="0.5118110236220472" footer="0.5118110236220472"/>
  <pageSetup fitToHeight="1" fitToWidth="1" horizontalDpi="600" verticalDpi="600" orientation="portrait" paperSize="9" r:id="rId3"/>
  <legacyDrawing r:id="rId2"/>
  <oleObjects>
    <oleObject progId="Dokument" shapeId="77870" r:id="rId1"/>
  </oleObjects>
</worksheet>
</file>

<file path=xl/worksheets/sheet9.xml><?xml version="1.0" encoding="utf-8"?>
<worksheet xmlns="http://schemas.openxmlformats.org/spreadsheetml/2006/main" xmlns:r="http://schemas.openxmlformats.org/officeDocument/2006/relationships">
  <sheetPr codeName="Tabelle2"/>
  <dimension ref="A1:J193"/>
  <sheetViews>
    <sheetView showGridLines="0" showRowColHeaders="0" zoomScaleSheetLayoutView="100" zoomScalePageLayoutView="0" workbookViewId="0" topLeftCell="A1">
      <selection activeCell="A1" sqref="A1"/>
    </sheetView>
  </sheetViews>
  <sheetFormatPr defaultColWidth="0" defaultRowHeight="12.75" zeroHeight="1"/>
  <cols>
    <col min="1" max="1" width="2.8515625" style="0" customWidth="1"/>
    <col min="2" max="9" width="11.421875" style="0" customWidth="1"/>
    <col min="10" max="10" width="12.140625" style="0" customWidth="1"/>
    <col min="11" max="16384" width="0" style="0" hidden="1" customWidth="1"/>
  </cols>
  <sheetData>
    <row r="1" spans="1:10" s="298" customFormat="1" ht="12.75">
      <c r="A1" s="307"/>
      <c r="B1" s="310"/>
      <c r="C1" s="310"/>
      <c r="D1" s="310"/>
      <c r="E1" s="310"/>
      <c r="F1" s="310"/>
      <c r="G1" s="310"/>
      <c r="H1" s="310"/>
      <c r="I1" s="310"/>
      <c r="J1" s="306"/>
    </row>
    <row r="2" spans="1:9" s="298" customFormat="1" ht="12.75">
      <c r="A2" s="307"/>
      <c r="B2" s="310"/>
      <c r="C2" s="310"/>
      <c r="D2" s="310"/>
      <c r="E2" s="310"/>
      <c r="F2" s="310"/>
      <c r="G2" s="310"/>
      <c r="H2" s="310"/>
      <c r="I2" s="310"/>
    </row>
    <row r="3" spans="1:9" s="298" customFormat="1" ht="12.75">
      <c r="A3" s="307"/>
      <c r="B3" s="310"/>
      <c r="C3" s="310"/>
      <c r="D3" s="310"/>
      <c r="E3" s="310"/>
      <c r="F3" s="310"/>
      <c r="G3" s="310"/>
      <c r="H3" s="310"/>
      <c r="I3" s="310"/>
    </row>
    <row r="4" spans="1:9" s="298" customFormat="1" ht="12.75">
      <c r="A4" s="307"/>
      <c r="B4" s="310"/>
      <c r="C4" s="310"/>
      <c r="D4" s="310"/>
      <c r="E4" s="310"/>
      <c r="F4" s="310"/>
      <c r="G4" s="310"/>
      <c r="H4" s="310"/>
      <c r="I4" s="310"/>
    </row>
    <row r="5" spans="1:9" s="298" customFormat="1" ht="12.75">
      <c r="A5" s="307"/>
      <c r="B5" s="310"/>
      <c r="C5" s="310"/>
      <c r="D5" s="310"/>
      <c r="E5" s="310"/>
      <c r="F5" s="310"/>
      <c r="G5" s="310"/>
      <c r="H5" s="310"/>
      <c r="I5" s="310"/>
    </row>
    <row r="6" spans="1:9" s="298" customFormat="1" ht="12.75">
      <c r="A6" s="307"/>
      <c r="B6" s="310"/>
      <c r="C6" s="310"/>
      <c r="D6" s="310"/>
      <c r="E6" s="310"/>
      <c r="F6" s="310"/>
      <c r="G6" s="310"/>
      <c r="H6" s="310"/>
      <c r="I6" s="310"/>
    </row>
    <row r="7" spans="1:9" s="298" customFormat="1" ht="12.75">
      <c r="A7" s="307"/>
      <c r="B7" s="310"/>
      <c r="C7" s="310"/>
      <c r="D7" s="310"/>
      <c r="E7" s="310"/>
      <c r="F7" s="310"/>
      <c r="G7" s="310"/>
      <c r="H7" s="310"/>
      <c r="I7" s="310"/>
    </row>
    <row r="8" spans="1:9" s="298" customFormat="1" ht="12.75">
      <c r="A8" s="307"/>
      <c r="B8" s="310"/>
      <c r="C8" s="310"/>
      <c r="D8" s="310"/>
      <c r="E8" s="310"/>
      <c r="F8" s="310"/>
      <c r="G8" s="310"/>
      <c r="H8" s="310"/>
      <c r="I8" s="310"/>
    </row>
    <row r="9" spans="1:9" s="298" customFormat="1" ht="12.75">
      <c r="A9" s="307"/>
      <c r="B9" s="310"/>
      <c r="C9" s="310"/>
      <c r="D9" s="310"/>
      <c r="E9" s="310"/>
      <c r="F9" s="310"/>
      <c r="G9" s="310"/>
      <c r="H9" s="310"/>
      <c r="I9" s="310"/>
    </row>
    <row r="10" spans="1:9" s="298" customFormat="1" ht="12.75">
      <c r="A10" s="307"/>
      <c r="B10" s="310"/>
      <c r="C10" s="310"/>
      <c r="D10" s="310"/>
      <c r="E10" s="310"/>
      <c r="F10" s="310"/>
      <c r="G10" s="310"/>
      <c r="H10" s="310"/>
      <c r="I10" s="310"/>
    </row>
    <row r="11" spans="1:9" s="298" customFormat="1" ht="12.75">
      <c r="A11" s="307"/>
      <c r="B11" s="310"/>
      <c r="C11" s="310"/>
      <c r="D11" s="310"/>
      <c r="E11" s="310"/>
      <c r="F11" s="310"/>
      <c r="G11" s="310"/>
      <c r="H11" s="310"/>
      <c r="I11" s="310"/>
    </row>
    <row r="12" spans="1:9" s="298" customFormat="1" ht="12.75">
      <c r="A12" s="307"/>
      <c r="B12" s="310"/>
      <c r="C12" s="310"/>
      <c r="D12" s="310"/>
      <c r="E12" s="310"/>
      <c r="F12" s="310"/>
      <c r="G12" s="310"/>
      <c r="H12" s="310"/>
      <c r="I12" s="310"/>
    </row>
    <row r="13" spans="1:9" s="298" customFormat="1" ht="12.75">
      <c r="A13" s="307"/>
      <c r="B13" s="310"/>
      <c r="C13" s="310"/>
      <c r="D13" s="310"/>
      <c r="E13" s="310"/>
      <c r="F13" s="310"/>
      <c r="G13" s="310"/>
      <c r="H13" s="310"/>
      <c r="I13" s="310"/>
    </row>
    <row r="14" spans="1:9" s="298" customFormat="1" ht="12.75">
      <c r="A14" s="307"/>
      <c r="B14" s="310"/>
      <c r="C14" s="310"/>
      <c r="D14" s="310"/>
      <c r="E14" s="310"/>
      <c r="F14" s="310"/>
      <c r="G14" s="310"/>
      <c r="H14" s="310"/>
      <c r="I14" s="310"/>
    </row>
    <row r="15" spans="1:9" s="298" customFormat="1" ht="12.75">
      <c r="A15" s="307"/>
      <c r="B15" s="310"/>
      <c r="C15" s="310"/>
      <c r="D15" s="310"/>
      <c r="E15" s="310"/>
      <c r="F15" s="310"/>
      <c r="G15" s="310"/>
      <c r="H15" s="310"/>
      <c r="I15" s="310"/>
    </row>
    <row r="16" spans="1:9" s="298" customFormat="1" ht="12.75">
      <c r="A16" s="307"/>
      <c r="B16" s="310"/>
      <c r="C16" s="310"/>
      <c r="D16" s="310"/>
      <c r="E16" s="310"/>
      <c r="F16" s="310"/>
      <c r="G16" s="310"/>
      <c r="H16" s="310"/>
      <c r="I16" s="310"/>
    </row>
    <row r="17" spans="1:9" s="298" customFormat="1" ht="12.75">
      <c r="A17" s="307"/>
      <c r="B17" s="310"/>
      <c r="C17" s="310"/>
      <c r="D17" s="310"/>
      <c r="E17" s="310"/>
      <c r="F17" s="310"/>
      <c r="G17" s="310"/>
      <c r="H17" s="310"/>
      <c r="I17" s="310"/>
    </row>
    <row r="18" spans="1:9" s="298" customFormat="1" ht="12.75">
      <c r="A18" s="307"/>
      <c r="B18" s="310"/>
      <c r="C18" s="310"/>
      <c r="D18" s="310"/>
      <c r="E18" s="310"/>
      <c r="F18" s="310"/>
      <c r="G18" s="310"/>
      <c r="H18" s="310"/>
      <c r="I18" s="310"/>
    </row>
    <row r="19" spans="1:9" s="298" customFormat="1" ht="12.75">
      <c r="A19" s="307"/>
      <c r="B19" s="310"/>
      <c r="C19" s="310"/>
      <c r="D19" s="310"/>
      <c r="E19" s="310"/>
      <c r="F19" s="310"/>
      <c r="G19" s="310"/>
      <c r="H19" s="310"/>
      <c r="I19" s="310"/>
    </row>
    <row r="20" spans="1:9" s="298" customFormat="1" ht="12.75">
      <c r="A20" s="307"/>
      <c r="B20" s="310"/>
      <c r="C20" s="310"/>
      <c r="D20" s="310"/>
      <c r="E20" s="310"/>
      <c r="F20" s="310"/>
      <c r="G20" s="310"/>
      <c r="H20" s="310"/>
      <c r="I20" s="310"/>
    </row>
    <row r="21" spans="1:9" s="298" customFormat="1" ht="12.75">
      <c r="A21" s="307"/>
      <c r="B21" s="310"/>
      <c r="C21" s="310"/>
      <c r="D21" s="310"/>
      <c r="E21" s="310"/>
      <c r="F21" s="310"/>
      <c r="G21" s="310"/>
      <c r="H21" s="310"/>
      <c r="I21" s="310"/>
    </row>
    <row r="22" spans="1:9" s="298" customFormat="1" ht="12.75">
      <c r="A22" s="307"/>
      <c r="B22" s="310"/>
      <c r="C22" s="310"/>
      <c r="D22" s="310"/>
      <c r="E22" s="310"/>
      <c r="F22" s="310"/>
      <c r="G22" s="310"/>
      <c r="H22" s="310"/>
      <c r="I22" s="310"/>
    </row>
    <row r="23" spans="1:9" s="298" customFormat="1" ht="12.75">
      <c r="A23" s="307"/>
      <c r="B23" s="310"/>
      <c r="C23" s="310"/>
      <c r="D23" s="310"/>
      <c r="E23" s="310"/>
      <c r="F23" s="310"/>
      <c r="G23" s="310"/>
      <c r="H23" s="310"/>
      <c r="I23" s="310"/>
    </row>
    <row r="24" spans="1:9" s="298" customFormat="1" ht="12.75">
      <c r="A24" s="307"/>
      <c r="B24" s="310"/>
      <c r="C24" s="310"/>
      <c r="D24" s="310"/>
      <c r="E24" s="310"/>
      <c r="F24" s="310"/>
      <c r="G24" s="310"/>
      <c r="H24" s="310"/>
      <c r="I24" s="310"/>
    </row>
    <row r="25" spans="1:9" s="298" customFormat="1" ht="12.75">
      <c r="A25" s="307"/>
      <c r="B25" s="310"/>
      <c r="C25" s="310"/>
      <c r="D25" s="310"/>
      <c r="E25" s="310"/>
      <c r="F25" s="310"/>
      <c r="G25" s="310"/>
      <c r="H25" s="310"/>
      <c r="I25" s="310"/>
    </row>
    <row r="26" spans="1:9" s="298" customFormat="1" ht="12.75">
      <c r="A26" s="307"/>
      <c r="B26" s="310"/>
      <c r="C26" s="310"/>
      <c r="D26" s="310"/>
      <c r="E26" s="310"/>
      <c r="F26" s="310"/>
      <c r="G26" s="310"/>
      <c r="H26" s="310"/>
      <c r="I26" s="310"/>
    </row>
    <row r="27" spans="1:9" s="298" customFormat="1" ht="12.75">
      <c r="A27" s="307"/>
      <c r="B27" s="310"/>
      <c r="C27" s="310"/>
      <c r="D27" s="310"/>
      <c r="E27" s="310"/>
      <c r="F27" s="310"/>
      <c r="G27" s="310"/>
      <c r="H27" s="310"/>
      <c r="I27" s="310"/>
    </row>
    <row r="28" spans="1:9" s="298" customFormat="1" ht="12.75">
      <c r="A28" s="307"/>
      <c r="B28" s="310"/>
      <c r="C28" s="310"/>
      <c r="D28" s="310"/>
      <c r="E28" s="310"/>
      <c r="F28" s="310"/>
      <c r="G28" s="310"/>
      <c r="H28" s="310"/>
      <c r="I28" s="310"/>
    </row>
    <row r="29" spans="1:9" s="298" customFormat="1" ht="12.75">
      <c r="A29" s="307"/>
      <c r="B29" s="310"/>
      <c r="C29" s="310"/>
      <c r="D29" s="310"/>
      <c r="E29" s="310"/>
      <c r="F29" s="310"/>
      <c r="G29" s="310"/>
      <c r="H29" s="310"/>
      <c r="I29" s="310"/>
    </row>
    <row r="30" spans="1:9" s="298" customFormat="1" ht="12.75">
      <c r="A30" s="307"/>
      <c r="B30" s="310"/>
      <c r="C30" s="310"/>
      <c r="D30" s="310"/>
      <c r="E30" s="310"/>
      <c r="F30" s="310"/>
      <c r="G30" s="310"/>
      <c r="H30" s="310"/>
      <c r="I30" s="310"/>
    </row>
    <row r="31" spans="1:9" s="298" customFormat="1" ht="12.75">
      <c r="A31" s="307"/>
      <c r="B31" s="310"/>
      <c r="C31" s="310"/>
      <c r="D31" s="310"/>
      <c r="E31" s="310"/>
      <c r="F31" s="310"/>
      <c r="G31" s="310"/>
      <c r="H31" s="310"/>
      <c r="I31" s="310"/>
    </row>
    <row r="32" spans="1:9" s="298" customFormat="1" ht="12.75">
      <c r="A32" s="307"/>
      <c r="B32" s="310"/>
      <c r="C32" s="310"/>
      <c r="D32" s="310"/>
      <c r="E32" s="310"/>
      <c r="F32" s="310"/>
      <c r="G32" s="310"/>
      <c r="H32" s="310"/>
      <c r="I32" s="310"/>
    </row>
    <row r="33" spans="1:9" s="298" customFormat="1" ht="12.75">
      <c r="A33" s="307"/>
      <c r="B33" s="310"/>
      <c r="C33" s="310"/>
      <c r="D33" s="310"/>
      <c r="E33" s="310"/>
      <c r="F33" s="310"/>
      <c r="G33" s="310"/>
      <c r="H33" s="310"/>
      <c r="I33" s="310"/>
    </row>
    <row r="34" spans="1:9" s="298" customFormat="1" ht="12.75">
      <c r="A34" s="307"/>
      <c r="B34" s="310"/>
      <c r="C34" s="310"/>
      <c r="D34" s="310"/>
      <c r="E34" s="310"/>
      <c r="F34" s="310"/>
      <c r="G34" s="310"/>
      <c r="H34" s="310"/>
      <c r="I34" s="310"/>
    </row>
    <row r="35" spans="1:9" s="298" customFormat="1" ht="12.75">
      <c r="A35" s="307"/>
      <c r="B35" s="310"/>
      <c r="C35" s="310"/>
      <c r="D35" s="310"/>
      <c r="E35" s="310"/>
      <c r="F35" s="310"/>
      <c r="G35" s="310"/>
      <c r="H35" s="310"/>
      <c r="I35" s="310"/>
    </row>
    <row r="36" spans="1:9" s="298" customFormat="1" ht="12.75">
      <c r="A36" s="307"/>
      <c r="B36" s="310"/>
      <c r="C36" s="310"/>
      <c r="D36" s="310"/>
      <c r="E36" s="310"/>
      <c r="F36" s="310"/>
      <c r="G36" s="310"/>
      <c r="H36" s="310"/>
      <c r="I36" s="310"/>
    </row>
    <row r="37" spans="1:9" s="298" customFormat="1" ht="12.75">
      <c r="A37" s="307"/>
      <c r="B37" s="310"/>
      <c r="C37" s="310"/>
      <c r="D37" s="310"/>
      <c r="E37" s="310"/>
      <c r="F37" s="310"/>
      <c r="G37" s="310"/>
      <c r="H37" s="310"/>
      <c r="I37" s="310"/>
    </row>
    <row r="38" spans="1:9" s="298" customFormat="1" ht="12.75">
      <c r="A38" s="307"/>
      <c r="B38" s="310"/>
      <c r="C38" s="310"/>
      <c r="D38" s="310"/>
      <c r="E38" s="310"/>
      <c r="F38" s="310"/>
      <c r="G38" s="310"/>
      <c r="H38" s="310"/>
      <c r="I38" s="310"/>
    </row>
    <row r="39" spans="1:9" s="298" customFormat="1" ht="12.75">
      <c r="A39" s="307"/>
      <c r="B39" s="310"/>
      <c r="C39" s="310"/>
      <c r="D39" s="310"/>
      <c r="E39" s="310"/>
      <c r="F39" s="310"/>
      <c r="G39" s="310"/>
      <c r="H39" s="310"/>
      <c r="I39" s="310"/>
    </row>
    <row r="40" spans="1:9" s="298" customFormat="1" ht="12.75">
      <c r="A40" s="307"/>
      <c r="B40" s="310"/>
      <c r="C40" s="310"/>
      <c r="D40" s="310"/>
      <c r="E40" s="310"/>
      <c r="F40" s="310"/>
      <c r="G40" s="310"/>
      <c r="H40" s="310"/>
      <c r="I40" s="310"/>
    </row>
    <row r="41" spans="1:9" s="298" customFormat="1" ht="12.75">
      <c r="A41" s="307"/>
      <c r="B41" s="310"/>
      <c r="C41" s="310"/>
      <c r="D41" s="310"/>
      <c r="E41" s="310"/>
      <c r="F41" s="310"/>
      <c r="G41" s="310"/>
      <c r="H41" s="310"/>
      <c r="I41" s="310"/>
    </row>
    <row r="42" spans="1:9" s="298" customFormat="1" ht="12.75">
      <c r="A42" s="307"/>
      <c r="B42" s="310"/>
      <c r="C42" s="310"/>
      <c r="D42" s="310"/>
      <c r="E42" s="310"/>
      <c r="F42" s="310"/>
      <c r="G42" s="310"/>
      <c r="H42" s="310"/>
      <c r="I42" s="310"/>
    </row>
    <row r="43" spans="1:9" s="298" customFormat="1" ht="12.75">
      <c r="A43" s="307"/>
      <c r="B43" s="310"/>
      <c r="C43" s="310"/>
      <c r="D43" s="310"/>
      <c r="E43" s="310"/>
      <c r="F43" s="310"/>
      <c r="G43" s="310"/>
      <c r="H43" s="310"/>
      <c r="I43" s="310"/>
    </row>
    <row r="44" spans="1:9" s="298" customFormat="1" ht="12.75">
      <c r="A44" s="307"/>
      <c r="B44" s="310"/>
      <c r="C44" s="310"/>
      <c r="D44" s="310"/>
      <c r="E44" s="310"/>
      <c r="F44" s="310"/>
      <c r="G44" s="310"/>
      <c r="H44" s="310"/>
      <c r="I44" s="310"/>
    </row>
    <row r="45" spans="1:9" s="298" customFormat="1" ht="12.75">
      <c r="A45" s="307"/>
      <c r="B45" s="310"/>
      <c r="C45" s="310"/>
      <c r="D45" s="310"/>
      <c r="E45" s="310"/>
      <c r="F45" s="310"/>
      <c r="G45" s="310"/>
      <c r="H45" s="310"/>
      <c r="I45" s="310"/>
    </row>
    <row r="46" spans="1:9" s="298" customFormat="1" ht="12.75">
      <c r="A46" s="307"/>
      <c r="B46" s="310"/>
      <c r="C46" s="310"/>
      <c r="D46" s="310"/>
      <c r="E46" s="310"/>
      <c r="F46" s="310"/>
      <c r="G46" s="310"/>
      <c r="H46" s="310"/>
      <c r="I46" s="310"/>
    </row>
    <row r="47" spans="1:9" s="298" customFormat="1" ht="12.75">
      <c r="A47" s="307"/>
      <c r="B47" s="310"/>
      <c r="C47" s="310"/>
      <c r="D47" s="310"/>
      <c r="E47" s="310"/>
      <c r="F47" s="310"/>
      <c r="G47" s="310"/>
      <c r="H47" s="310"/>
      <c r="I47" s="310"/>
    </row>
    <row r="48" spans="1:9" s="298" customFormat="1" ht="12.75">
      <c r="A48" s="307"/>
      <c r="B48" s="310"/>
      <c r="C48" s="310"/>
      <c r="D48" s="310"/>
      <c r="E48" s="310"/>
      <c r="F48" s="310"/>
      <c r="G48" s="310"/>
      <c r="H48" s="310"/>
      <c r="I48" s="310"/>
    </row>
    <row r="49" spans="1:9" s="298" customFormat="1" ht="12.75">
      <c r="A49" s="307"/>
      <c r="B49" s="310"/>
      <c r="C49" s="310"/>
      <c r="D49" s="310"/>
      <c r="E49" s="310"/>
      <c r="F49" s="310"/>
      <c r="G49" s="310"/>
      <c r="H49" s="310"/>
      <c r="I49" s="310"/>
    </row>
    <row r="50" spans="1:9" s="298" customFormat="1" ht="12.75">
      <c r="A50" s="307"/>
      <c r="B50" s="310"/>
      <c r="C50" s="310"/>
      <c r="D50" s="310"/>
      <c r="E50" s="310"/>
      <c r="F50" s="310"/>
      <c r="G50" s="310"/>
      <c r="H50" s="310"/>
      <c r="I50" s="310"/>
    </row>
    <row r="51" spans="1:9" s="298" customFormat="1" ht="12.75">
      <c r="A51" s="307"/>
      <c r="B51" s="310"/>
      <c r="C51" s="310"/>
      <c r="D51" s="310"/>
      <c r="E51" s="310"/>
      <c r="F51" s="310"/>
      <c r="G51" s="310"/>
      <c r="H51" s="310"/>
      <c r="I51" s="310"/>
    </row>
    <row r="52" spans="1:9" s="298" customFormat="1" ht="12.75">
      <c r="A52" s="307"/>
      <c r="B52" s="310"/>
      <c r="C52" s="310"/>
      <c r="D52" s="310"/>
      <c r="E52" s="310"/>
      <c r="F52" s="310"/>
      <c r="G52" s="310"/>
      <c r="H52" s="310"/>
      <c r="I52" s="310"/>
    </row>
    <row r="53" spans="1:9" s="298" customFormat="1" ht="12.75">
      <c r="A53" s="307"/>
      <c r="B53" s="310"/>
      <c r="C53" s="310"/>
      <c r="D53" s="310"/>
      <c r="E53" s="310"/>
      <c r="F53" s="310"/>
      <c r="G53" s="310"/>
      <c r="H53" s="310"/>
      <c r="I53" s="310"/>
    </row>
    <row r="54" spans="1:9" s="298" customFormat="1" ht="12.75">
      <c r="A54" s="307"/>
      <c r="B54" s="310"/>
      <c r="C54" s="310"/>
      <c r="D54" s="310"/>
      <c r="E54" s="310"/>
      <c r="F54" s="310"/>
      <c r="G54" s="310"/>
      <c r="H54" s="310"/>
      <c r="I54" s="310"/>
    </row>
    <row r="55" spans="1:9" s="298" customFormat="1" ht="12.75">
      <c r="A55" s="307"/>
      <c r="B55" s="310"/>
      <c r="C55" s="310"/>
      <c r="D55" s="310"/>
      <c r="E55" s="310"/>
      <c r="F55" s="310"/>
      <c r="G55" s="310"/>
      <c r="H55" s="310"/>
      <c r="I55" s="310"/>
    </row>
    <row r="56" spans="1:9" s="298" customFormat="1" ht="12.75">
      <c r="A56" s="307"/>
      <c r="B56" s="310"/>
      <c r="C56" s="310"/>
      <c r="D56" s="310"/>
      <c r="E56" s="310"/>
      <c r="F56" s="310"/>
      <c r="G56" s="310"/>
      <c r="H56" s="310"/>
      <c r="I56" s="310"/>
    </row>
    <row r="57" spans="1:9" s="298" customFormat="1" ht="12.75">
      <c r="A57" s="307"/>
      <c r="B57" s="310"/>
      <c r="C57" s="310"/>
      <c r="D57" s="310"/>
      <c r="E57" s="310"/>
      <c r="F57" s="310"/>
      <c r="G57" s="310"/>
      <c r="H57" s="310"/>
      <c r="I57" s="310"/>
    </row>
    <row r="58" spans="1:9" s="298" customFormat="1" ht="12.75">
      <c r="A58" s="307"/>
      <c r="B58" s="310"/>
      <c r="C58" s="310"/>
      <c r="D58" s="310"/>
      <c r="E58" s="310"/>
      <c r="F58" s="310"/>
      <c r="G58" s="310"/>
      <c r="H58" s="310"/>
      <c r="I58" s="310"/>
    </row>
    <row r="59" spans="1:9" s="298" customFormat="1" ht="12.75">
      <c r="A59" s="307"/>
      <c r="B59" s="310"/>
      <c r="C59" s="310"/>
      <c r="D59" s="310"/>
      <c r="E59" s="310"/>
      <c r="F59" s="310"/>
      <c r="G59" s="310"/>
      <c r="H59" s="310"/>
      <c r="I59" s="310"/>
    </row>
    <row r="60" spans="1:10" s="298" customFormat="1" ht="26.25" customHeight="1">
      <c r="A60" s="307"/>
      <c r="B60" s="310"/>
      <c r="C60" s="310"/>
      <c r="D60" s="310"/>
      <c r="E60" s="310"/>
      <c r="F60" s="310"/>
      <c r="G60" s="310"/>
      <c r="H60" s="310"/>
      <c r="I60" s="310"/>
      <c r="J60" s="305"/>
    </row>
    <row r="61" spans="1:9" s="298" customFormat="1" ht="12.75">
      <c r="A61" s="307"/>
      <c r="B61" s="310"/>
      <c r="C61" s="310"/>
      <c r="D61" s="310"/>
      <c r="E61" s="310"/>
      <c r="F61" s="310"/>
      <c r="G61" s="310"/>
      <c r="H61" s="310"/>
      <c r="I61" s="310"/>
    </row>
    <row r="62" spans="1:9" s="298" customFormat="1" ht="12.75">
      <c r="A62" s="307"/>
      <c r="B62" s="310"/>
      <c r="C62" s="310"/>
      <c r="D62" s="310"/>
      <c r="E62" s="310"/>
      <c r="F62" s="310"/>
      <c r="G62" s="310"/>
      <c r="H62" s="310"/>
      <c r="I62" s="310"/>
    </row>
    <row r="63" spans="1:10" s="298" customFormat="1" ht="30" customHeight="1">
      <c r="A63" s="307"/>
      <c r="B63" s="456"/>
      <c r="C63" s="456"/>
      <c r="D63" s="456"/>
      <c r="E63" s="456"/>
      <c r="F63" s="456"/>
      <c r="G63" s="456"/>
      <c r="H63" s="456"/>
      <c r="I63" s="456"/>
      <c r="J63" s="307"/>
    </row>
    <row r="64" spans="1:10" s="298" customFormat="1" ht="12.75">
      <c r="A64" s="307"/>
      <c r="B64" s="456"/>
      <c r="C64" s="456"/>
      <c r="D64" s="456"/>
      <c r="E64" s="456"/>
      <c r="F64" s="456"/>
      <c r="G64" s="456"/>
      <c r="H64" s="456"/>
      <c r="I64" s="456"/>
      <c r="J64" s="307"/>
    </row>
    <row r="65" spans="1:9" s="298" customFormat="1" ht="12.75">
      <c r="A65" s="307"/>
      <c r="B65" s="456"/>
      <c r="C65" s="456"/>
      <c r="D65" s="456"/>
      <c r="E65" s="456"/>
      <c r="F65" s="456"/>
      <c r="G65" s="456"/>
      <c r="H65" s="456"/>
      <c r="I65" s="456"/>
    </row>
    <row r="66" spans="1:9" s="298" customFormat="1" ht="12.75">
      <c r="A66" s="307"/>
      <c r="B66" s="456"/>
      <c r="C66" s="456"/>
      <c r="D66" s="456"/>
      <c r="E66" s="456"/>
      <c r="F66" s="456"/>
      <c r="G66" s="456"/>
      <c r="H66" s="456"/>
      <c r="I66" s="456"/>
    </row>
    <row r="67" spans="1:9" s="298" customFormat="1" ht="12.75">
      <c r="A67" s="307"/>
      <c r="B67" s="456"/>
      <c r="C67" s="456"/>
      <c r="D67" s="456"/>
      <c r="E67" s="456"/>
      <c r="F67" s="456"/>
      <c r="G67" s="456"/>
      <c r="H67" s="456"/>
      <c r="I67" s="456"/>
    </row>
    <row r="68" spans="1:9" s="298" customFormat="1" ht="12.75">
      <c r="A68" s="307"/>
      <c r="B68" s="456"/>
      <c r="C68" s="456"/>
      <c r="D68" s="456"/>
      <c r="E68" s="456"/>
      <c r="F68" s="456"/>
      <c r="G68" s="456"/>
      <c r="H68" s="456"/>
      <c r="I68" s="456"/>
    </row>
    <row r="69" spans="1:9" s="298" customFormat="1" ht="12.75">
      <c r="A69" s="307"/>
      <c r="B69" s="456"/>
      <c r="C69" s="456"/>
      <c r="D69" s="456"/>
      <c r="E69" s="456"/>
      <c r="F69" s="456"/>
      <c r="G69" s="456"/>
      <c r="H69" s="456"/>
      <c r="I69" s="456"/>
    </row>
    <row r="70" spans="1:9" s="298" customFormat="1" ht="12.75">
      <c r="A70" s="307"/>
      <c r="B70" s="456"/>
      <c r="C70" s="456"/>
      <c r="D70" s="456"/>
      <c r="E70" s="456"/>
      <c r="F70" s="456"/>
      <c r="G70" s="456"/>
      <c r="H70" s="456"/>
      <c r="I70" s="456"/>
    </row>
    <row r="71" spans="1:9" s="298" customFormat="1" ht="12.75">
      <c r="A71" s="307"/>
      <c r="B71" s="456"/>
      <c r="C71" s="456"/>
      <c r="D71" s="456"/>
      <c r="E71" s="456"/>
      <c r="F71" s="456"/>
      <c r="G71" s="456"/>
      <c r="H71" s="456"/>
      <c r="I71" s="456"/>
    </row>
    <row r="72" spans="1:9" s="298" customFormat="1" ht="12.75">
      <c r="A72" s="307"/>
      <c r="B72" s="456"/>
      <c r="C72" s="456"/>
      <c r="D72" s="456"/>
      <c r="E72" s="456"/>
      <c r="F72" s="456"/>
      <c r="G72" s="456"/>
      <c r="H72" s="456"/>
      <c r="I72" s="456"/>
    </row>
    <row r="73" spans="1:9" s="298" customFormat="1" ht="12.75">
      <c r="A73" s="307"/>
      <c r="B73" s="456"/>
      <c r="C73" s="456"/>
      <c r="D73" s="456"/>
      <c r="E73" s="456"/>
      <c r="F73" s="456"/>
      <c r="G73" s="456"/>
      <c r="H73" s="456"/>
      <c r="I73" s="456"/>
    </row>
    <row r="74" spans="1:9" s="298" customFormat="1" ht="12.75">
      <c r="A74" s="307"/>
      <c r="B74" s="456"/>
      <c r="C74" s="456"/>
      <c r="D74" s="456"/>
      <c r="E74" s="456"/>
      <c r="F74" s="456"/>
      <c r="G74" s="456"/>
      <c r="H74" s="456"/>
      <c r="I74" s="456"/>
    </row>
    <row r="75" spans="1:9" s="298" customFormat="1" ht="12.75">
      <c r="A75" s="307"/>
      <c r="B75" s="456"/>
      <c r="C75" s="456"/>
      <c r="D75" s="456"/>
      <c r="E75" s="456"/>
      <c r="F75" s="456"/>
      <c r="G75" s="456"/>
      <c r="H75" s="456"/>
      <c r="I75" s="456"/>
    </row>
    <row r="76" spans="1:9" s="298" customFormat="1" ht="12.75">
      <c r="A76" s="307"/>
      <c r="B76" s="456"/>
      <c r="C76" s="456"/>
      <c r="D76" s="456"/>
      <c r="E76" s="456"/>
      <c r="F76" s="456"/>
      <c r="G76" s="456"/>
      <c r="H76" s="456"/>
      <c r="I76" s="456"/>
    </row>
    <row r="77" spans="1:9" s="298" customFormat="1" ht="12.75">
      <c r="A77" s="307"/>
      <c r="B77" s="456"/>
      <c r="C77" s="456"/>
      <c r="D77" s="456"/>
      <c r="E77" s="456"/>
      <c r="F77" s="456"/>
      <c r="G77" s="456"/>
      <c r="H77" s="456"/>
      <c r="I77" s="456"/>
    </row>
    <row r="78" spans="1:9" s="298" customFormat="1" ht="12.75">
      <c r="A78" s="307"/>
      <c r="B78" s="456"/>
      <c r="C78" s="456"/>
      <c r="D78" s="456"/>
      <c r="E78" s="456"/>
      <c r="F78" s="456"/>
      <c r="G78" s="456"/>
      <c r="H78" s="456"/>
      <c r="I78" s="456"/>
    </row>
    <row r="79" spans="1:9" s="298" customFormat="1" ht="12.75">
      <c r="A79" s="307"/>
      <c r="B79" s="456"/>
      <c r="C79" s="456"/>
      <c r="D79" s="456"/>
      <c r="E79" s="456"/>
      <c r="F79" s="456"/>
      <c r="G79" s="456"/>
      <c r="H79" s="456"/>
      <c r="I79" s="456"/>
    </row>
    <row r="80" spans="1:9" s="298" customFormat="1" ht="12.75">
      <c r="A80" s="307"/>
      <c r="B80" s="456"/>
      <c r="C80" s="456"/>
      <c r="D80" s="456"/>
      <c r="E80" s="456"/>
      <c r="F80" s="456"/>
      <c r="G80" s="456"/>
      <c r="H80" s="456"/>
      <c r="I80" s="456"/>
    </row>
    <row r="81" spans="1:9" s="298" customFormat="1" ht="12.75">
      <c r="A81" s="307"/>
      <c r="B81" s="456"/>
      <c r="C81" s="456"/>
      <c r="D81" s="456"/>
      <c r="E81" s="456"/>
      <c r="F81" s="456"/>
      <c r="G81" s="456"/>
      <c r="H81" s="456"/>
      <c r="I81" s="456"/>
    </row>
    <row r="82" spans="1:9" s="298" customFormat="1" ht="12.75">
      <c r="A82" s="307"/>
      <c r="B82" s="456"/>
      <c r="C82" s="456"/>
      <c r="D82" s="456"/>
      <c r="E82" s="456"/>
      <c r="F82" s="456"/>
      <c r="G82" s="456"/>
      <c r="H82" s="456"/>
      <c r="I82" s="456"/>
    </row>
    <row r="83" spans="1:9" s="298" customFormat="1" ht="12.75">
      <c r="A83" s="307"/>
      <c r="B83" s="456"/>
      <c r="C83" s="456"/>
      <c r="D83" s="456"/>
      <c r="E83" s="456"/>
      <c r="F83" s="456"/>
      <c r="G83" s="456"/>
      <c r="H83" s="456"/>
      <c r="I83" s="456"/>
    </row>
    <row r="84" spans="1:9" s="298" customFormat="1" ht="12.75">
      <c r="A84" s="307"/>
      <c r="B84" s="456"/>
      <c r="C84" s="456"/>
      <c r="D84" s="456"/>
      <c r="E84" s="456"/>
      <c r="F84" s="456"/>
      <c r="G84" s="456"/>
      <c r="H84" s="456"/>
      <c r="I84" s="456"/>
    </row>
    <row r="85" spans="1:9" s="298" customFormat="1" ht="12.75">
      <c r="A85" s="307"/>
      <c r="B85" s="456"/>
      <c r="C85" s="456"/>
      <c r="D85" s="456"/>
      <c r="E85" s="456"/>
      <c r="F85" s="456"/>
      <c r="G85" s="456"/>
      <c r="H85" s="456"/>
      <c r="I85" s="456"/>
    </row>
    <row r="86" spans="1:9" s="298" customFormat="1" ht="12.75">
      <c r="A86" s="307"/>
      <c r="B86" s="456"/>
      <c r="C86" s="456"/>
      <c r="D86" s="456"/>
      <c r="E86" s="456"/>
      <c r="F86" s="456"/>
      <c r="G86" s="456"/>
      <c r="H86" s="456"/>
      <c r="I86" s="456"/>
    </row>
    <row r="87" spans="1:9" s="298" customFormat="1" ht="12.75">
      <c r="A87" s="307"/>
      <c r="B87" s="456"/>
      <c r="C87" s="456"/>
      <c r="D87" s="456"/>
      <c r="E87" s="456"/>
      <c r="F87" s="456"/>
      <c r="G87" s="456"/>
      <c r="H87" s="456"/>
      <c r="I87" s="456"/>
    </row>
    <row r="88" spans="1:9" s="298" customFormat="1" ht="12.75">
      <c r="A88" s="307"/>
      <c r="B88" s="456"/>
      <c r="C88" s="456"/>
      <c r="D88" s="456"/>
      <c r="E88" s="456"/>
      <c r="F88" s="456"/>
      <c r="G88" s="456"/>
      <c r="H88" s="456"/>
      <c r="I88" s="456"/>
    </row>
    <row r="89" spans="1:9" s="298" customFormat="1" ht="12.75">
      <c r="A89" s="307"/>
      <c r="B89" s="456"/>
      <c r="C89" s="456"/>
      <c r="D89" s="456"/>
      <c r="E89" s="456"/>
      <c r="F89" s="456"/>
      <c r="G89" s="456"/>
      <c r="H89" s="456"/>
      <c r="I89" s="456"/>
    </row>
    <row r="90" spans="1:9" s="298" customFormat="1" ht="12.75">
      <c r="A90" s="307"/>
      <c r="B90" s="456"/>
      <c r="C90" s="456"/>
      <c r="D90" s="456"/>
      <c r="E90" s="456"/>
      <c r="F90" s="456"/>
      <c r="G90" s="456"/>
      <c r="H90" s="456"/>
      <c r="I90" s="456"/>
    </row>
    <row r="91" spans="1:9" s="298" customFormat="1" ht="12.75">
      <c r="A91" s="307"/>
      <c r="B91" s="456"/>
      <c r="C91" s="456"/>
      <c r="D91" s="456"/>
      <c r="E91" s="456"/>
      <c r="F91" s="456"/>
      <c r="G91" s="456"/>
      <c r="H91" s="456"/>
      <c r="I91" s="456"/>
    </row>
    <row r="92" spans="1:9" s="298" customFormat="1" ht="12.75">
      <c r="A92" s="307"/>
      <c r="B92" s="456"/>
      <c r="C92" s="456"/>
      <c r="D92" s="456"/>
      <c r="E92" s="456"/>
      <c r="F92" s="456"/>
      <c r="G92" s="456"/>
      <c r="H92" s="456"/>
      <c r="I92" s="456"/>
    </row>
    <row r="93" spans="1:9" s="298" customFormat="1" ht="12.75">
      <c r="A93" s="307"/>
      <c r="B93" s="456"/>
      <c r="C93" s="456"/>
      <c r="D93" s="456"/>
      <c r="E93" s="456"/>
      <c r="F93" s="456"/>
      <c r="G93" s="456"/>
      <c r="H93" s="456"/>
      <c r="I93" s="456"/>
    </row>
    <row r="94" spans="1:9" s="298" customFormat="1" ht="12.75">
      <c r="A94" s="307"/>
      <c r="B94" s="456"/>
      <c r="C94" s="456"/>
      <c r="D94" s="456"/>
      <c r="E94" s="456"/>
      <c r="F94" s="456"/>
      <c r="G94" s="456"/>
      <c r="H94" s="456"/>
      <c r="I94" s="456"/>
    </row>
    <row r="95" spans="1:9" s="298" customFormat="1" ht="12.75">
      <c r="A95" s="307"/>
      <c r="B95" s="456"/>
      <c r="C95" s="456"/>
      <c r="D95" s="456"/>
      <c r="E95" s="456"/>
      <c r="F95" s="456"/>
      <c r="G95" s="456"/>
      <c r="H95" s="456"/>
      <c r="I95" s="456"/>
    </row>
    <row r="96" spans="1:9" s="298" customFormat="1" ht="12.75">
      <c r="A96" s="307"/>
      <c r="B96" s="456"/>
      <c r="C96" s="456"/>
      <c r="D96" s="456"/>
      <c r="E96" s="456"/>
      <c r="F96" s="456"/>
      <c r="G96" s="456"/>
      <c r="H96" s="456"/>
      <c r="I96" s="456"/>
    </row>
    <row r="97" spans="1:9" s="298" customFormat="1" ht="12.75">
      <c r="A97" s="307"/>
      <c r="B97" s="456"/>
      <c r="C97" s="456"/>
      <c r="D97" s="456"/>
      <c r="E97" s="456"/>
      <c r="F97" s="456"/>
      <c r="G97" s="456"/>
      <c r="H97" s="456"/>
      <c r="I97" s="456"/>
    </row>
    <row r="98" spans="1:9" s="298" customFormat="1" ht="12.75">
      <c r="A98" s="307"/>
      <c r="B98" s="456"/>
      <c r="C98" s="456"/>
      <c r="D98" s="456"/>
      <c r="E98" s="456"/>
      <c r="F98" s="456"/>
      <c r="G98" s="456"/>
      <c r="H98" s="456"/>
      <c r="I98" s="456"/>
    </row>
    <row r="99" spans="1:9" s="298" customFormat="1" ht="12.75">
      <c r="A99" s="307"/>
      <c r="B99" s="456"/>
      <c r="C99" s="456"/>
      <c r="D99" s="456"/>
      <c r="E99" s="456"/>
      <c r="F99" s="456"/>
      <c r="G99" s="456"/>
      <c r="H99" s="456"/>
      <c r="I99" s="456"/>
    </row>
    <row r="100" spans="1:9" s="298" customFormat="1" ht="12.75">
      <c r="A100" s="307"/>
      <c r="B100" s="456"/>
      <c r="C100" s="456"/>
      <c r="D100" s="456"/>
      <c r="E100" s="456"/>
      <c r="F100" s="456"/>
      <c r="G100" s="456"/>
      <c r="H100" s="456"/>
      <c r="I100" s="456"/>
    </row>
    <row r="101" spans="1:9" s="298" customFormat="1" ht="12.75">
      <c r="A101" s="307"/>
      <c r="B101" s="456"/>
      <c r="C101" s="456"/>
      <c r="D101" s="456"/>
      <c r="E101" s="456"/>
      <c r="F101" s="456"/>
      <c r="G101" s="456"/>
      <c r="H101" s="456"/>
      <c r="I101" s="456"/>
    </row>
    <row r="102" spans="1:9" s="298" customFormat="1" ht="12.75">
      <c r="A102" s="307"/>
      <c r="B102" s="456"/>
      <c r="C102" s="456"/>
      <c r="D102" s="456"/>
      <c r="E102" s="456"/>
      <c r="F102" s="456"/>
      <c r="G102" s="456"/>
      <c r="H102" s="456"/>
      <c r="I102" s="456"/>
    </row>
    <row r="103" spans="1:9" s="298" customFormat="1" ht="12.75">
      <c r="A103" s="307"/>
      <c r="B103" s="456"/>
      <c r="C103" s="456"/>
      <c r="D103" s="456"/>
      <c r="E103" s="456"/>
      <c r="F103" s="456"/>
      <c r="G103" s="456"/>
      <c r="H103" s="456"/>
      <c r="I103" s="456"/>
    </row>
    <row r="104" spans="1:9" s="298" customFormat="1" ht="12.75">
      <c r="A104" s="307"/>
      <c r="B104" s="456"/>
      <c r="C104" s="456"/>
      <c r="D104" s="456"/>
      <c r="E104" s="456"/>
      <c r="F104" s="456"/>
      <c r="G104" s="456"/>
      <c r="H104" s="456"/>
      <c r="I104" s="456"/>
    </row>
    <row r="105" spans="1:9" s="298" customFormat="1" ht="12.75">
      <c r="A105" s="307"/>
      <c r="B105" s="456"/>
      <c r="C105" s="456"/>
      <c r="D105" s="456"/>
      <c r="E105" s="456"/>
      <c r="F105" s="456"/>
      <c r="G105" s="456"/>
      <c r="H105" s="456"/>
      <c r="I105" s="456"/>
    </row>
    <row r="106" spans="1:9" s="298" customFormat="1" ht="12.75">
      <c r="A106" s="307"/>
      <c r="B106" s="456"/>
      <c r="C106" s="456"/>
      <c r="D106" s="456"/>
      <c r="E106" s="456"/>
      <c r="F106" s="456"/>
      <c r="G106" s="456"/>
      <c r="H106" s="456"/>
      <c r="I106" s="456"/>
    </row>
    <row r="107" spans="1:9" s="298" customFormat="1" ht="12.75">
      <c r="A107" s="307"/>
      <c r="B107" s="456"/>
      <c r="C107" s="456"/>
      <c r="D107" s="456"/>
      <c r="E107" s="456"/>
      <c r="F107" s="456"/>
      <c r="G107" s="456"/>
      <c r="H107" s="456"/>
      <c r="I107" s="456"/>
    </row>
    <row r="108" spans="1:9" s="298" customFormat="1" ht="12.75">
      <c r="A108" s="307"/>
      <c r="B108" s="456"/>
      <c r="C108" s="456"/>
      <c r="D108" s="456"/>
      <c r="E108" s="456"/>
      <c r="F108" s="456"/>
      <c r="G108" s="456"/>
      <c r="H108" s="456"/>
      <c r="I108" s="456"/>
    </row>
    <row r="109" spans="1:9" s="298" customFormat="1" ht="12.75">
      <c r="A109" s="307"/>
      <c r="B109" s="456"/>
      <c r="C109" s="456"/>
      <c r="D109" s="456"/>
      <c r="E109" s="456"/>
      <c r="F109" s="456"/>
      <c r="G109" s="456"/>
      <c r="H109" s="456"/>
      <c r="I109" s="456"/>
    </row>
    <row r="110" spans="1:9" s="298" customFormat="1" ht="12.75">
      <c r="A110" s="307"/>
      <c r="B110" s="456"/>
      <c r="C110" s="456"/>
      <c r="D110" s="456"/>
      <c r="E110" s="456"/>
      <c r="F110" s="456"/>
      <c r="G110" s="456"/>
      <c r="H110" s="456"/>
      <c r="I110" s="456"/>
    </row>
    <row r="111" spans="1:9" s="298" customFormat="1" ht="12.75">
      <c r="A111" s="307"/>
      <c r="B111" s="456"/>
      <c r="C111" s="456"/>
      <c r="D111" s="456"/>
      <c r="E111" s="456"/>
      <c r="F111" s="456"/>
      <c r="G111" s="456"/>
      <c r="H111" s="456"/>
      <c r="I111" s="456"/>
    </row>
    <row r="112" spans="1:9" s="298" customFormat="1" ht="12.75">
      <c r="A112" s="307"/>
      <c r="B112" s="456"/>
      <c r="C112" s="456"/>
      <c r="D112" s="456"/>
      <c r="E112" s="456"/>
      <c r="F112" s="456"/>
      <c r="G112" s="456"/>
      <c r="H112" s="456"/>
      <c r="I112" s="456"/>
    </row>
    <row r="113" spans="1:9" s="298" customFormat="1" ht="12.75">
      <c r="A113" s="307"/>
      <c r="B113" s="456"/>
      <c r="C113" s="456"/>
      <c r="D113" s="456"/>
      <c r="E113" s="456"/>
      <c r="F113" s="456"/>
      <c r="G113" s="456"/>
      <c r="H113" s="456"/>
      <c r="I113" s="456"/>
    </row>
    <row r="114" spans="1:9" s="298" customFormat="1" ht="12.75">
      <c r="A114" s="307"/>
      <c r="B114" s="456"/>
      <c r="C114" s="456"/>
      <c r="D114" s="456"/>
      <c r="E114" s="456"/>
      <c r="F114" s="456"/>
      <c r="G114" s="456"/>
      <c r="H114" s="456"/>
      <c r="I114" s="456"/>
    </row>
    <row r="115" spans="1:9" s="298" customFormat="1" ht="12.75">
      <c r="A115" s="307"/>
      <c r="B115" s="456"/>
      <c r="C115" s="456"/>
      <c r="D115" s="456"/>
      <c r="E115" s="456"/>
      <c r="F115" s="456"/>
      <c r="G115" s="456"/>
      <c r="H115" s="456"/>
      <c r="I115" s="456"/>
    </row>
    <row r="116" spans="1:9" s="298" customFormat="1" ht="12.75">
      <c r="A116" s="307"/>
      <c r="B116" s="456"/>
      <c r="C116" s="456"/>
      <c r="D116" s="456"/>
      <c r="E116" s="456"/>
      <c r="F116" s="456"/>
      <c r="G116" s="456"/>
      <c r="H116" s="456"/>
      <c r="I116" s="456"/>
    </row>
    <row r="117" spans="1:9" s="298" customFormat="1" ht="12.75">
      <c r="A117" s="307"/>
      <c r="B117" s="456"/>
      <c r="C117" s="456"/>
      <c r="D117" s="456"/>
      <c r="E117" s="456"/>
      <c r="F117" s="456"/>
      <c r="G117" s="456"/>
      <c r="H117" s="456"/>
      <c r="I117" s="456"/>
    </row>
    <row r="118" spans="1:9" s="298" customFormat="1" ht="12.75">
      <c r="A118" s="307"/>
      <c r="B118" s="456"/>
      <c r="C118" s="456"/>
      <c r="D118" s="456"/>
      <c r="E118" s="456"/>
      <c r="F118" s="456"/>
      <c r="G118" s="456"/>
      <c r="H118" s="456"/>
      <c r="I118" s="456"/>
    </row>
    <row r="119" spans="1:9" s="298" customFormat="1" ht="12.75">
      <c r="A119" s="307"/>
      <c r="B119" s="456"/>
      <c r="C119" s="456"/>
      <c r="D119" s="456"/>
      <c r="E119" s="456"/>
      <c r="F119" s="456"/>
      <c r="G119" s="456"/>
      <c r="H119" s="456"/>
      <c r="I119" s="456"/>
    </row>
    <row r="120" spans="1:9" s="298" customFormat="1" ht="12.75">
      <c r="A120" s="307"/>
      <c r="B120" s="456"/>
      <c r="C120" s="456"/>
      <c r="D120" s="456"/>
      <c r="E120" s="456"/>
      <c r="F120" s="456"/>
      <c r="G120" s="456"/>
      <c r="H120" s="456"/>
      <c r="I120" s="456"/>
    </row>
    <row r="121" spans="1:9" s="298" customFormat="1" ht="12.75">
      <c r="A121" s="307"/>
      <c r="B121" s="456"/>
      <c r="C121" s="456"/>
      <c r="D121" s="456"/>
      <c r="E121" s="456"/>
      <c r="F121" s="456"/>
      <c r="G121" s="456"/>
      <c r="H121" s="456"/>
      <c r="I121" s="456"/>
    </row>
    <row r="122" spans="1:9" s="298" customFormat="1" ht="12.75">
      <c r="A122" s="307"/>
      <c r="B122" s="456"/>
      <c r="C122" s="456"/>
      <c r="D122" s="456"/>
      <c r="E122" s="456"/>
      <c r="F122" s="456"/>
      <c r="G122" s="456"/>
      <c r="H122" s="456"/>
      <c r="I122" s="456"/>
    </row>
    <row r="123" spans="1:9" s="298" customFormat="1" ht="12.75">
      <c r="A123" s="307"/>
      <c r="B123" s="456"/>
      <c r="C123" s="456"/>
      <c r="D123" s="456"/>
      <c r="E123" s="456"/>
      <c r="F123" s="456"/>
      <c r="G123" s="456"/>
      <c r="H123" s="456"/>
      <c r="I123" s="456"/>
    </row>
    <row r="124" spans="1:9" s="298" customFormat="1" ht="12.75">
      <c r="A124" s="307"/>
      <c r="B124" s="456"/>
      <c r="C124" s="456"/>
      <c r="D124" s="456"/>
      <c r="E124" s="456"/>
      <c r="F124" s="456"/>
      <c r="G124" s="456"/>
      <c r="H124" s="456"/>
      <c r="I124" s="456"/>
    </row>
    <row r="125" spans="1:9" s="298" customFormat="1" ht="12.75">
      <c r="A125" s="307"/>
      <c r="B125" s="456"/>
      <c r="C125" s="456"/>
      <c r="D125" s="456"/>
      <c r="E125" s="456"/>
      <c r="F125" s="456"/>
      <c r="G125" s="456"/>
      <c r="H125" s="456"/>
      <c r="I125" s="456"/>
    </row>
    <row r="126" spans="1:9" s="298" customFormat="1" ht="12.75">
      <c r="A126" s="307"/>
      <c r="B126" s="456"/>
      <c r="C126" s="456"/>
      <c r="D126" s="456"/>
      <c r="E126" s="456"/>
      <c r="F126" s="456"/>
      <c r="G126" s="456"/>
      <c r="H126" s="456"/>
      <c r="I126" s="456"/>
    </row>
    <row r="127" spans="1:10" s="298" customFormat="1" ht="30" customHeight="1">
      <c r="A127" s="307"/>
      <c r="B127" s="456"/>
      <c r="C127" s="456"/>
      <c r="D127" s="456"/>
      <c r="E127" s="456"/>
      <c r="F127" s="456"/>
      <c r="G127" s="456"/>
      <c r="H127" s="456"/>
      <c r="I127" s="456"/>
      <c r="J127" s="307"/>
    </row>
    <row r="128" spans="1:9" s="298" customFormat="1" ht="12.75">
      <c r="A128" s="456"/>
      <c r="B128" s="456"/>
      <c r="C128" s="456"/>
      <c r="D128" s="456"/>
      <c r="E128" s="456"/>
      <c r="F128" s="456"/>
      <c r="G128" s="456"/>
      <c r="H128" s="456"/>
      <c r="I128" s="456"/>
    </row>
    <row r="129" spans="1:9" s="298" customFormat="1" ht="12.75">
      <c r="A129" s="456"/>
      <c r="B129" s="456"/>
      <c r="C129" s="456"/>
      <c r="D129" s="456"/>
      <c r="E129" s="456"/>
      <c r="F129" s="456"/>
      <c r="G129" s="456"/>
      <c r="H129" s="456"/>
      <c r="I129" s="456"/>
    </row>
    <row r="130" spans="1:9" ht="12.75">
      <c r="A130" s="456"/>
      <c r="B130" s="456"/>
      <c r="C130" s="456"/>
      <c r="D130" s="456"/>
      <c r="E130" s="456"/>
      <c r="F130" s="456"/>
      <c r="G130" s="456"/>
      <c r="H130" s="456"/>
      <c r="I130" s="456"/>
    </row>
    <row r="131" spans="1:9" ht="12.75">
      <c r="A131" s="456"/>
      <c r="B131" s="456"/>
      <c r="C131" s="456"/>
      <c r="D131" s="456"/>
      <c r="E131" s="456"/>
      <c r="F131" s="456"/>
      <c r="G131" s="456"/>
      <c r="H131" s="456"/>
      <c r="I131" s="456"/>
    </row>
    <row r="132" spans="1:9" ht="12.75">
      <c r="A132" s="456"/>
      <c r="B132" s="456"/>
      <c r="C132" s="456"/>
      <c r="D132" s="456"/>
      <c r="E132" s="456"/>
      <c r="F132" s="456"/>
      <c r="G132" s="456"/>
      <c r="H132" s="456"/>
      <c r="I132" s="456"/>
    </row>
    <row r="133" spans="1:9" ht="12.75">
      <c r="A133" s="456"/>
      <c r="B133" s="456"/>
      <c r="C133" s="456"/>
      <c r="D133" s="456"/>
      <c r="E133" s="456"/>
      <c r="F133" s="456"/>
      <c r="G133" s="456"/>
      <c r="H133" s="456"/>
      <c r="I133" s="456"/>
    </row>
    <row r="134" spans="1:9" ht="12.75">
      <c r="A134" s="456"/>
      <c r="B134" s="456"/>
      <c r="C134" s="456"/>
      <c r="D134" s="456"/>
      <c r="E134" s="456"/>
      <c r="F134" s="456"/>
      <c r="G134" s="456"/>
      <c r="H134" s="456"/>
      <c r="I134" s="456"/>
    </row>
    <row r="135" spans="1:9" ht="12.75">
      <c r="A135" s="456"/>
      <c r="B135" s="456"/>
      <c r="C135" s="456"/>
      <c r="D135" s="456"/>
      <c r="E135" s="456"/>
      <c r="F135" s="456"/>
      <c r="G135" s="456"/>
      <c r="H135" s="456"/>
      <c r="I135" s="456"/>
    </row>
    <row r="136" spans="1:9" ht="12.75">
      <c r="A136" s="456"/>
      <c r="B136" s="456"/>
      <c r="C136" s="456"/>
      <c r="D136" s="456"/>
      <c r="E136" s="456"/>
      <c r="F136" s="456"/>
      <c r="G136" s="456"/>
      <c r="H136" s="456"/>
      <c r="I136" s="456"/>
    </row>
    <row r="137" spans="1:9" ht="12.75">
      <c r="A137" s="456"/>
      <c r="B137" s="456"/>
      <c r="C137" s="456"/>
      <c r="D137" s="456"/>
      <c r="E137" s="456"/>
      <c r="F137" s="456"/>
      <c r="G137" s="456"/>
      <c r="H137" s="456"/>
      <c r="I137" s="456"/>
    </row>
    <row r="138" spans="1:9" ht="12.75">
      <c r="A138" s="456"/>
      <c r="B138" s="456"/>
      <c r="C138" s="456"/>
      <c r="D138" s="456"/>
      <c r="E138" s="456"/>
      <c r="F138" s="456"/>
      <c r="G138" s="456"/>
      <c r="H138" s="456"/>
      <c r="I138" s="456"/>
    </row>
    <row r="139" spans="1:9" ht="12.75">
      <c r="A139" s="456"/>
      <c r="B139" s="456"/>
      <c r="C139" s="456"/>
      <c r="D139" s="456"/>
      <c r="E139" s="456"/>
      <c r="F139" s="456"/>
      <c r="G139" s="456"/>
      <c r="H139" s="456"/>
      <c r="I139" s="456"/>
    </row>
    <row r="140" spans="1:9" ht="12.75">
      <c r="A140" s="456"/>
      <c r="B140" s="456"/>
      <c r="C140" s="456"/>
      <c r="D140" s="456"/>
      <c r="E140" s="456"/>
      <c r="F140" s="456"/>
      <c r="G140" s="456"/>
      <c r="H140" s="456"/>
      <c r="I140" s="456"/>
    </row>
    <row r="141" spans="1:9" ht="12.75">
      <c r="A141" s="456"/>
      <c r="B141" s="456"/>
      <c r="C141" s="456"/>
      <c r="D141" s="456"/>
      <c r="E141" s="456"/>
      <c r="F141" s="456"/>
      <c r="G141" s="456"/>
      <c r="H141" s="456"/>
      <c r="I141" s="456"/>
    </row>
    <row r="142" spans="1:9" ht="12.75">
      <c r="A142" s="456"/>
      <c r="B142" s="456"/>
      <c r="C142" s="456"/>
      <c r="D142" s="456"/>
      <c r="E142" s="456"/>
      <c r="F142" s="456"/>
      <c r="G142" s="456"/>
      <c r="H142" s="456"/>
      <c r="I142" s="456"/>
    </row>
    <row r="143" spans="1:9" ht="12.75">
      <c r="A143" s="456"/>
      <c r="B143" s="456"/>
      <c r="C143" s="456"/>
      <c r="D143" s="456"/>
      <c r="E143" s="456"/>
      <c r="F143" s="456"/>
      <c r="G143" s="456"/>
      <c r="H143" s="456"/>
      <c r="I143" s="456"/>
    </row>
    <row r="144" spans="1:9" ht="12.75">
      <c r="A144" s="456"/>
      <c r="B144" s="456"/>
      <c r="C144" s="456"/>
      <c r="D144" s="456"/>
      <c r="E144" s="456"/>
      <c r="F144" s="456"/>
      <c r="G144" s="456"/>
      <c r="H144" s="456"/>
      <c r="I144" s="456"/>
    </row>
    <row r="145" spans="1:9" ht="12.75">
      <c r="A145" s="456"/>
      <c r="B145" s="456"/>
      <c r="C145" s="456"/>
      <c r="D145" s="456"/>
      <c r="E145" s="456"/>
      <c r="F145" s="456"/>
      <c r="G145" s="456"/>
      <c r="H145" s="456"/>
      <c r="I145" s="456"/>
    </row>
    <row r="146" spans="1:9" ht="12.75">
      <c r="A146" s="456"/>
      <c r="B146" s="456"/>
      <c r="C146" s="456"/>
      <c r="D146" s="456"/>
      <c r="E146" s="456"/>
      <c r="F146" s="456"/>
      <c r="G146" s="456"/>
      <c r="H146" s="456"/>
      <c r="I146" s="456"/>
    </row>
    <row r="147" spans="1:9" ht="12.75">
      <c r="A147" s="456"/>
      <c r="B147" s="456"/>
      <c r="C147" s="456"/>
      <c r="D147" s="456"/>
      <c r="E147" s="456"/>
      <c r="F147" s="456"/>
      <c r="G147" s="456"/>
      <c r="H147" s="456"/>
      <c r="I147" s="456"/>
    </row>
    <row r="148" spans="1:9" ht="12.75">
      <c r="A148" s="456"/>
      <c r="B148" s="456"/>
      <c r="C148" s="456"/>
      <c r="D148" s="456"/>
      <c r="E148" s="456"/>
      <c r="F148" s="456"/>
      <c r="G148" s="456"/>
      <c r="H148" s="456"/>
      <c r="I148" s="456"/>
    </row>
    <row r="149" spans="1:9" ht="12.75">
      <c r="A149" s="456"/>
      <c r="B149" s="456"/>
      <c r="C149" s="456"/>
      <c r="D149" s="456"/>
      <c r="E149" s="456"/>
      <c r="F149" s="456"/>
      <c r="G149" s="456"/>
      <c r="H149" s="456"/>
      <c r="I149" s="456"/>
    </row>
    <row r="150" spans="1:9" ht="12.75">
      <c r="A150" s="456"/>
      <c r="B150" s="456"/>
      <c r="C150" s="456"/>
      <c r="D150" s="456"/>
      <c r="E150" s="456"/>
      <c r="F150" s="456"/>
      <c r="G150" s="456"/>
      <c r="H150" s="456"/>
      <c r="I150" s="456"/>
    </row>
    <row r="151" spans="1:9" ht="12.75">
      <c r="A151" s="456"/>
      <c r="B151" s="456"/>
      <c r="C151" s="456"/>
      <c r="D151" s="456"/>
      <c r="E151" s="456"/>
      <c r="F151" s="456"/>
      <c r="G151" s="456"/>
      <c r="H151" s="456"/>
      <c r="I151" s="456"/>
    </row>
    <row r="152" spans="1:9" ht="12.75">
      <c r="A152" s="456"/>
      <c r="B152" s="456"/>
      <c r="C152" s="456"/>
      <c r="D152" s="456"/>
      <c r="E152" s="456"/>
      <c r="F152" s="456"/>
      <c r="G152" s="456"/>
      <c r="H152" s="456"/>
      <c r="I152" s="456"/>
    </row>
    <row r="153" spans="1:9" ht="12.75">
      <c r="A153" s="456"/>
      <c r="B153" s="456"/>
      <c r="C153" s="456"/>
      <c r="D153" s="456"/>
      <c r="E153" s="456"/>
      <c r="F153" s="456"/>
      <c r="G153" s="456"/>
      <c r="H153" s="456"/>
      <c r="I153" s="456"/>
    </row>
    <row r="154" spans="1:9" ht="12.75">
      <c r="A154" s="456"/>
      <c r="B154" s="456"/>
      <c r="C154" s="456"/>
      <c r="D154" s="456"/>
      <c r="E154" s="456"/>
      <c r="F154" s="456"/>
      <c r="G154" s="456"/>
      <c r="H154" s="456"/>
      <c r="I154" s="456"/>
    </row>
    <row r="155" spans="1:9" ht="12.75">
      <c r="A155" s="456"/>
      <c r="B155" s="456"/>
      <c r="C155" s="456"/>
      <c r="D155" s="456"/>
      <c r="E155" s="456"/>
      <c r="F155" s="456"/>
      <c r="G155" s="456"/>
      <c r="H155" s="456"/>
      <c r="I155" s="456"/>
    </row>
    <row r="156" spans="1:9" ht="12.75">
      <c r="A156" s="456"/>
      <c r="B156" s="456"/>
      <c r="C156" s="456"/>
      <c r="D156" s="456"/>
      <c r="E156" s="456"/>
      <c r="F156" s="456"/>
      <c r="G156" s="456"/>
      <c r="H156" s="456"/>
      <c r="I156" s="456"/>
    </row>
    <row r="157" spans="1:9" ht="12.75">
      <c r="A157" s="456"/>
      <c r="B157" s="456"/>
      <c r="C157" s="456"/>
      <c r="D157" s="456"/>
      <c r="E157" s="456"/>
      <c r="F157" s="456"/>
      <c r="G157" s="456"/>
      <c r="H157" s="456"/>
      <c r="I157" s="456"/>
    </row>
    <row r="158" spans="1:9" ht="12.75">
      <c r="A158" s="456"/>
      <c r="B158" s="456"/>
      <c r="C158" s="456"/>
      <c r="D158" s="456"/>
      <c r="E158" s="456"/>
      <c r="F158" s="456"/>
      <c r="G158" s="456"/>
      <c r="H158" s="456"/>
      <c r="I158" s="456"/>
    </row>
    <row r="159" spans="1:9" ht="12.75">
      <c r="A159" s="456"/>
      <c r="B159" s="456"/>
      <c r="C159" s="456"/>
      <c r="D159" s="456"/>
      <c r="E159" s="456"/>
      <c r="F159" s="456"/>
      <c r="G159" s="456"/>
      <c r="H159" s="456"/>
      <c r="I159" s="456"/>
    </row>
    <row r="160" spans="1:9" ht="12.75">
      <c r="A160" s="456"/>
      <c r="B160" s="456"/>
      <c r="C160" s="456"/>
      <c r="D160" s="456"/>
      <c r="E160" s="456"/>
      <c r="F160" s="456"/>
      <c r="G160" s="456"/>
      <c r="H160" s="456"/>
      <c r="I160" s="456"/>
    </row>
    <row r="161" spans="1:9" ht="12.75">
      <c r="A161" s="456"/>
      <c r="B161" s="456"/>
      <c r="C161" s="456"/>
      <c r="D161" s="456"/>
      <c r="E161" s="456"/>
      <c r="F161" s="456"/>
      <c r="G161" s="456"/>
      <c r="H161" s="456"/>
      <c r="I161" s="456"/>
    </row>
    <row r="162" spans="1:9" ht="12.75">
      <c r="A162" s="456"/>
      <c r="B162" s="456"/>
      <c r="C162" s="456"/>
      <c r="D162" s="456"/>
      <c r="E162" s="456"/>
      <c r="F162" s="456"/>
      <c r="G162" s="456"/>
      <c r="H162" s="456"/>
      <c r="I162" s="456"/>
    </row>
    <row r="163" spans="1:9" ht="12.75">
      <c r="A163" s="456"/>
      <c r="B163" s="456"/>
      <c r="C163" s="456"/>
      <c r="D163" s="456"/>
      <c r="E163" s="456"/>
      <c r="F163" s="456"/>
      <c r="G163" s="456"/>
      <c r="H163" s="456"/>
      <c r="I163" s="456"/>
    </row>
    <row r="164" spans="1:9" ht="12.75">
      <c r="A164" s="456"/>
      <c r="B164" s="456"/>
      <c r="C164" s="456"/>
      <c r="D164" s="456"/>
      <c r="E164" s="456"/>
      <c r="F164" s="456"/>
      <c r="G164" s="456"/>
      <c r="H164" s="456"/>
      <c r="I164" s="456"/>
    </row>
    <row r="165" spans="1:9" ht="12.75">
      <c r="A165" s="456"/>
      <c r="B165" s="456"/>
      <c r="C165" s="456"/>
      <c r="D165" s="456"/>
      <c r="E165" s="456"/>
      <c r="F165" s="456"/>
      <c r="G165" s="456"/>
      <c r="H165" s="456"/>
      <c r="I165" s="456"/>
    </row>
    <row r="166" spans="1:9" ht="12.75">
      <c r="A166" s="456"/>
      <c r="B166" s="456"/>
      <c r="C166" s="456"/>
      <c r="D166" s="456"/>
      <c r="E166" s="456"/>
      <c r="F166" s="456"/>
      <c r="G166" s="456"/>
      <c r="H166" s="456"/>
      <c r="I166" s="456"/>
    </row>
    <row r="167" spans="1:9" ht="12.75">
      <c r="A167" s="456"/>
      <c r="B167" s="456"/>
      <c r="C167" s="456"/>
      <c r="D167" s="456"/>
      <c r="E167" s="456"/>
      <c r="F167" s="456"/>
      <c r="G167" s="456"/>
      <c r="H167" s="456"/>
      <c r="I167" s="456"/>
    </row>
    <row r="168" spans="1:9" ht="12.75">
      <c r="A168" s="456"/>
      <c r="B168" s="456"/>
      <c r="C168" s="456"/>
      <c r="D168" s="456"/>
      <c r="E168" s="456"/>
      <c r="F168" s="456"/>
      <c r="G168" s="456"/>
      <c r="H168" s="456"/>
      <c r="I168" s="456"/>
    </row>
    <row r="169" spans="1:9" ht="12.75">
      <c r="A169" s="456"/>
      <c r="B169" s="456"/>
      <c r="C169" s="456"/>
      <c r="D169" s="456"/>
      <c r="E169" s="456"/>
      <c r="F169" s="456"/>
      <c r="G169" s="456"/>
      <c r="H169" s="456"/>
      <c r="I169" s="456"/>
    </row>
    <row r="170" spans="1:9" ht="12.75">
      <c r="A170" s="456"/>
      <c r="B170" s="456"/>
      <c r="C170" s="456"/>
      <c r="D170" s="456"/>
      <c r="E170" s="456"/>
      <c r="F170" s="456"/>
      <c r="G170" s="456"/>
      <c r="H170" s="456"/>
      <c r="I170" s="456"/>
    </row>
    <row r="171" spans="1:9" ht="12.75">
      <c r="A171" s="456"/>
      <c r="B171" s="456"/>
      <c r="C171" s="456"/>
      <c r="D171" s="456"/>
      <c r="E171" s="456"/>
      <c r="F171" s="456"/>
      <c r="G171" s="456"/>
      <c r="H171" s="456"/>
      <c r="I171" s="456"/>
    </row>
    <row r="172" spans="1:9" ht="12.75">
      <c r="A172" s="456"/>
      <c r="B172" s="456"/>
      <c r="C172" s="456"/>
      <c r="D172" s="456"/>
      <c r="E172" s="456"/>
      <c r="F172" s="456"/>
      <c r="G172" s="456"/>
      <c r="H172" s="456"/>
      <c r="I172" s="456"/>
    </row>
    <row r="173" spans="1:9" ht="12.75">
      <c r="A173" s="456"/>
      <c r="B173" s="456"/>
      <c r="C173" s="456"/>
      <c r="D173" s="456"/>
      <c r="E173" s="456"/>
      <c r="F173" s="456"/>
      <c r="G173" s="456"/>
      <c r="H173" s="456"/>
      <c r="I173" s="456"/>
    </row>
    <row r="174" spans="1:9" ht="12.75">
      <c r="A174" s="456"/>
      <c r="B174" s="456"/>
      <c r="C174" s="456"/>
      <c r="D174" s="456"/>
      <c r="E174" s="456"/>
      <c r="F174" s="456"/>
      <c r="G174" s="456"/>
      <c r="H174" s="456"/>
      <c r="I174" s="456"/>
    </row>
    <row r="175" spans="1:9" ht="12.75">
      <c r="A175" s="456"/>
      <c r="B175" s="456"/>
      <c r="C175" s="456"/>
      <c r="D175" s="456"/>
      <c r="E175" s="456"/>
      <c r="F175" s="456"/>
      <c r="G175" s="456"/>
      <c r="H175" s="456"/>
      <c r="I175" s="456"/>
    </row>
    <row r="176" spans="1:9" ht="12.75">
      <c r="A176" s="456"/>
      <c r="B176" s="456"/>
      <c r="C176" s="456"/>
      <c r="D176" s="456"/>
      <c r="E176" s="456"/>
      <c r="F176" s="456"/>
      <c r="G176" s="456"/>
      <c r="H176" s="456"/>
      <c r="I176" s="456"/>
    </row>
    <row r="177" spans="1:9" ht="12.75">
      <c r="A177" s="456"/>
      <c r="B177" s="456"/>
      <c r="C177" s="456"/>
      <c r="D177" s="456"/>
      <c r="E177" s="456"/>
      <c r="F177" s="456"/>
      <c r="G177" s="456"/>
      <c r="H177" s="456"/>
      <c r="I177" s="456"/>
    </row>
    <row r="178" spans="1:9" ht="12.75">
      <c r="A178" s="456"/>
      <c r="B178" s="456"/>
      <c r="C178" s="456"/>
      <c r="D178" s="456"/>
      <c r="E178" s="456"/>
      <c r="F178" s="456"/>
      <c r="G178" s="456"/>
      <c r="H178" s="456"/>
      <c r="I178" s="456"/>
    </row>
    <row r="179" spans="1:9" ht="12.75">
      <c r="A179" s="456"/>
      <c r="B179" s="456"/>
      <c r="C179" s="456"/>
      <c r="D179" s="456"/>
      <c r="E179" s="456"/>
      <c r="F179" s="456"/>
      <c r="G179" s="456"/>
      <c r="H179" s="456"/>
      <c r="I179" s="456"/>
    </row>
    <row r="180" spans="1:9" ht="12.75">
      <c r="A180" s="456"/>
      <c r="B180" s="456"/>
      <c r="C180" s="456"/>
      <c r="D180" s="456"/>
      <c r="E180" s="456"/>
      <c r="F180" s="456"/>
      <c r="G180" s="456"/>
      <c r="H180" s="456"/>
      <c r="I180" s="456"/>
    </row>
    <row r="181" spans="1:9" ht="12.75">
      <c r="A181" s="456"/>
      <c r="B181" s="456"/>
      <c r="C181" s="456"/>
      <c r="D181" s="456"/>
      <c r="E181" s="456"/>
      <c r="F181" s="456"/>
      <c r="G181" s="456"/>
      <c r="H181" s="456"/>
      <c r="I181" s="456"/>
    </row>
    <row r="182" spans="1:9" ht="12.75">
      <c r="A182" s="456"/>
      <c r="B182" s="456"/>
      <c r="C182" s="456"/>
      <c r="D182" s="456"/>
      <c r="E182" s="456"/>
      <c r="F182" s="456"/>
      <c r="G182" s="456"/>
      <c r="H182" s="456"/>
      <c r="I182" s="456"/>
    </row>
    <row r="183" spans="1:9" ht="12.75">
      <c r="A183" s="456"/>
      <c r="B183" s="456"/>
      <c r="C183" s="456"/>
      <c r="D183" s="456"/>
      <c r="E183" s="456"/>
      <c r="F183" s="456"/>
      <c r="G183" s="456"/>
      <c r="H183" s="456"/>
      <c r="I183" s="456"/>
    </row>
    <row r="184" spans="1:9" ht="12.75">
      <c r="A184" s="456"/>
      <c r="B184" s="456"/>
      <c r="C184" s="456"/>
      <c r="D184" s="456"/>
      <c r="E184" s="456"/>
      <c r="F184" s="456"/>
      <c r="G184" s="456"/>
      <c r="H184" s="456"/>
      <c r="I184" s="456"/>
    </row>
    <row r="185" spans="1:9" ht="12.75">
      <c r="A185" s="456"/>
      <c r="B185" s="456"/>
      <c r="C185" s="456"/>
      <c r="D185" s="456"/>
      <c r="E185" s="456"/>
      <c r="F185" s="456"/>
      <c r="G185" s="456"/>
      <c r="H185" s="456"/>
      <c r="I185" s="456"/>
    </row>
    <row r="186" spans="1:9" ht="12.75">
      <c r="A186" s="456"/>
      <c r="B186" s="456"/>
      <c r="C186" s="456"/>
      <c r="D186" s="456"/>
      <c r="E186" s="456"/>
      <c r="F186" s="456"/>
      <c r="G186" s="456"/>
      <c r="H186" s="456"/>
      <c r="I186" s="456"/>
    </row>
    <row r="187" spans="1:9" ht="12.75">
      <c r="A187" s="456"/>
      <c r="B187" s="456"/>
      <c r="C187" s="456"/>
      <c r="D187" s="456"/>
      <c r="E187" s="456"/>
      <c r="F187" s="456"/>
      <c r="G187" s="456"/>
      <c r="H187" s="456"/>
      <c r="I187" s="456"/>
    </row>
    <row r="188" spans="1:9" ht="12.75">
      <c r="A188" s="456"/>
      <c r="B188" s="456"/>
      <c r="C188" s="456"/>
      <c r="D188" s="456"/>
      <c r="E188" s="456"/>
      <c r="F188" s="456"/>
      <c r="G188" s="456"/>
      <c r="H188" s="456"/>
      <c r="I188" s="456"/>
    </row>
    <row r="189" spans="1:9" ht="12.75">
      <c r="A189" s="456"/>
      <c r="B189" s="456"/>
      <c r="C189" s="456"/>
      <c r="D189" s="456"/>
      <c r="E189" s="456"/>
      <c r="F189" s="456"/>
      <c r="G189" s="456"/>
      <c r="H189" s="456"/>
      <c r="I189" s="456"/>
    </row>
    <row r="190" spans="1:9" ht="12.75">
      <c r="A190" s="456"/>
      <c r="B190" s="456"/>
      <c r="C190" s="456"/>
      <c r="D190" s="456"/>
      <c r="E190" s="456"/>
      <c r="F190" s="456"/>
      <c r="G190" s="456"/>
      <c r="H190" s="456"/>
      <c r="I190" s="456"/>
    </row>
    <row r="191" spans="1:9" ht="12.75">
      <c r="A191" s="456"/>
      <c r="B191" s="457"/>
      <c r="C191" s="457"/>
      <c r="D191" s="457"/>
      <c r="E191" s="457"/>
      <c r="F191" s="457"/>
      <c r="G191" s="457"/>
      <c r="H191" s="457"/>
      <c r="I191" s="457"/>
    </row>
    <row r="192" spans="1:10" ht="26.25" customHeight="1">
      <c r="A192" s="456"/>
      <c r="B192" s="458" t="s">
        <v>149</v>
      </c>
      <c r="C192" s="458"/>
      <c r="D192" s="458"/>
      <c r="E192" s="458"/>
      <c r="F192" s="458"/>
      <c r="G192" s="458"/>
      <c r="H192" s="458"/>
      <c r="I192" s="458"/>
      <c r="J192" s="308"/>
    </row>
    <row r="193" ht="12.75">
      <c r="A193" s="456"/>
    </row>
    <row r="194" ht="12.75" hidden="1"/>
    <row r="195" ht="12.75" hidden="1"/>
    <row r="196" ht="12.75" hidden="1"/>
    <row r="197" ht="12.75" hidden="1"/>
    <row r="198" ht="12.75" hidden="1"/>
    <row r="199" ht="12.75" hidden="1"/>
    <row r="200" ht="12.75"/>
  </sheetData>
  <sheetProtection password="CC63" sheet="1" objects="1" scenarios="1" selectLockedCells="1"/>
  <mergeCells count="7">
    <mergeCell ref="A128:A193"/>
    <mergeCell ref="B1:I62"/>
    <mergeCell ref="B64:I126"/>
    <mergeCell ref="B128:I191"/>
    <mergeCell ref="B192:I192"/>
    <mergeCell ref="B63:I63"/>
    <mergeCell ref="B127:I127"/>
  </mergeCells>
  <printOptions horizontalCentered="1" verticalCentered="1"/>
  <pageMargins left="0.3937007874015748" right="0.2755905511811024" top="0.3937007874015748" bottom="0.1968503937007874" header="0.3937007874015748" footer="0.3937007874015748"/>
  <pageSetup blackAndWhite="1" fitToHeight="3" fitToWidth="3" horizontalDpi="600" verticalDpi="600" orientation="portrait" paperSize="9" scale="96" r:id="rId5"/>
  <rowBreaks count="2" manualBreakCount="2">
    <brk id="63" min="1" max="8" man="1"/>
    <brk id="127" min="1" max="8" man="1"/>
  </rowBreaks>
  <legacyDrawing r:id="rId4"/>
  <oleObjects>
    <oleObject progId="Dokument" shapeId="2320089" r:id="rId1"/>
    <oleObject progId="Dokument" shapeId="2405783" r:id="rId2"/>
    <oleObject progId="Dokument" shapeId="243771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Alte-Leipziger Versicherung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Gerhard</dc:creator>
  <cp:keywords/>
  <dc:description/>
  <cp:lastModifiedBy>Julia Gerhard</cp:lastModifiedBy>
  <cp:lastPrinted>2011-05-09T08:58:51Z</cp:lastPrinted>
  <dcterms:created xsi:type="dcterms:W3CDTF">2004-09-13T12:16:33Z</dcterms:created>
  <dcterms:modified xsi:type="dcterms:W3CDTF">2012-10-04T09:52:24Z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1116918886</vt:i4>
  </property>
  <property fmtid="{D5CDD505-2E9C-101B-9397-08002B2CF9AE}" pid="3" name="_EmailSubject">
    <vt:lpwstr>Deckungsaufgabe Gruppenunfall Gruppen-Stand-5-10.xls</vt:lpwstr>
  </property>
  <property fmtid="{D5CDD505-2E9C-101B-9397-08002B2CF9AE}" pid="4" name="_AuthorEmail">
    <vt:lpwstr>GreinS@Alte-Leipziger.de</vt:lpwstr>
  </property>
  <property fmtid="{D5CDD505-2E9C-101B-9397-08002B2CF9AE}" pid="5" name="_AuthorEmailDisplayName">
    <vt:lpwstr>Grein,Stefan HG-Dir pp-pdk</vt:lpwstr>
  </property>
  <property fmtid="{D5CDD505-2E9C-101B-9397-08002B2CF9AE}" pid="6" name="_ReviewingToolsShownOnce">
    <vt:lpwstr/>
  </property>
</Properties>
</file>