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65521" yWindow="7545" windowWidth="23130" windowHeight="7455" tabRatio="445" activeTab="0"/>
  </bookViews>
  <sheets>
    <sheet name="Eingabemaske" sheetId="1" r:id="rId1"/>
    <sheet name="Angemessenheit BU" sheetId="2" state="hidden" r:id="rId2"/>
  </sheets>
  <externalReferences>
    <externalReference r:id="rId5"/>
  </externalReferences>
  <definedNames>
    <definedName name="_IDVTrackerIDB" hidden="1">53972</definedName>
    <definedName name="_IDVTrackerVersionB" hidden="1">1</definedName>
    <definedName name="aktuelle_BBG">'Eingabemaske'!$Q$8</definedName>
    <definedName name="aktuelle_BBG66">'Eingabemaske'!$Q$9</definedName>
    <definedName name="Anwartschaft" localSheetId="1">'Angemessenheit BU'!$A$29</definedName>
    <definedName name="Anwartschaft">#REF!</definedName>
    <definedName name="Anwartschaft_BU">'Eingabemaske'!$H$28</definedName>
    <definedName name="Anwartschaft_Eingabe" localSheetId="1">'Angemessenheit BU'!$F$29</definedName>
    <definedName name="Anwartschaft_Eingabe">#REF!</definedName>
    <definedName name="Anwartschaft_RV">'Eingabemaske'!$H$43</definedName>
    <definedName name="Anzahl_Kinder">'Eingabemaske'!$E$68</definedName>
    <definedName name="bav_Eingabe">'Eingabemaske'!$H$72</definedName>
    <definedName name="Berufsbezeichnung">'[1]Hilfsblatt'!$A$2:$A$1294</definedName>
    <definedName name="Berufsrisikenkatalog">'[1]Hilfsblatt'!$A$2:$I$1294</definedName>
    <definedName name="Berufsstatus">'[1]Hilfsblatt'!$K$2:$K$10</definedName>
    <definedName name="Berufswahl">'Angemessenheit BU'!$L$34:$L$35</definedName>
    <definedName name="BU_Angemessen">'Eingabemaske'!$Q$29</definedName>
    <definedName name="BU_Eingabe">'Eingabemaske'!$H$29</definedName>
    <definedName name="_xlnm.Print_Area" localSheetId="1">'Angemessenheit BU'!$A$1:$I$59</definedName>
    <definedName name="_xlnm.Print_Area" localSheetId="0">'Eingabemaske'!$A$1:$I$144</definedName>
    <definedName name="Einkommen_1">'Angemessenheit BU'!$F$36</definedName>
    <definedName name="Einkommen_2">'Angemessenheit BU'!$F$37</definedName>
    <definedName name="Einkommen_3">'Angemessenheit BU'!$F$38</definedName>
    <definedName name="Einkünfte_Sonstige">'Eingabemaske'!$H$42</definedName>
    <definedName name="EMR_Berücksichtigen">'Eingabemaske'!$F$27</definedName>
    <definedName name="HalbeEMR">'Eingabemaske'!$S$44</definedName>
    <definedName name="Invalidität_Angemessen">'Eingabemaske'!$Q$60</definedName>
    <definedName name="Invalidität_Eingabe">'Eingabemaske'!$H$61</definedName>
    <definedName name="Jahr1_Eingabe">'Eingabemaske'!$D$8</definedName>
    <definedName name="Jahr2_Eingabe">'Eingabemaske'!$E$8</definedName>
    <definedName name="Jahr3_Eingabe">'Eingabemaske'!$F$8</definedName>
    <definedName name="Kapital_Privat">'Eingabemaske'!$H$40</definedName>
    <definedName name="Kapitalbedarf_Angemessen">'Eingabemaske'!$Q$90</definedName>
    <definedName name="Kapitalbedarf_Eingabe">'Eingabemaske'!$H$69</definedName>
    <definedName name="KT_Satz">'Eingabemaske'!$Q$11</definedName>
    <definedName name="ListeEMR">'Eingabemaske'!$R$43:$R$44</definedName>
    <definedName name="mal">'Angemessenheit BU'!$G$38</definedName>
    <definedName name="monate">'Angemessenheit BU'!$H$38</definedName>
    <definedName name="Ost">'Eingabemaske'!$R$33:$R$34</definedName>
    <definedName name="Rente_Angemessen">'Eingabemaske'!$Q$44</definedName>
    <definedName name="Rente_Angemessen_Vorgabe">'Eingabemaske'!$Q$45</definedName>
    <definedName name="Rente_Basis">'Eingabemaske'!$H$36</definedName>
    <definedName name="Rente_bAV">'Eingabemaske'!$H$38</definedName>
    <definedName name="Rente_Eingabe">'Eingabemaske'!$H$35</definedName>
    <definedName name="Rente_Eingabe_Vorgabe">'Eingabemaske'!$Q$43</definedName>
    <definedName name="Rente_Privat">'Eingabemaske'!$H$39</definedName>
    <definedName name="Rente_Riester">'Eingabemaske'!$H$37</definedName>
    <definedName name="Rente_Schicht1">'Eingabemaske'!$H$36</definedName>
    <definedName name="Schicht12A">'Angemessenheit BU'!$F$23</definedName>
    <definedName name="Schicht12AL">'Angemessenheit BU'!$F$25</definedName>
    <definedName name="Schicht12B">'Angemessenheit BU'!$F$24</definedName>
    <definedName name="Schicht3A">'Angemessenheit BU'!$F$19</definedName>
    <definedName name="Schicht3AL">'Angemessenheit BU'!$F$21</definedName>
    <definedName name="Schicht3B">'Angemessenheit BU'!$F$20</definedName>
    <definedName name="Tabelle">#REF!</definedName>
    <definedName name="Volle_Halbe_EMR">'Eingabemaske'!$D$27</definedName>
    <definedName name="VolleEMR">'Eingabemaske'!$S$43</definedName>
    <definedName name="Warente_Angemessen">'Eingabemaske'!$Q$85</definedName>
    <definedName name="Warente_berucksichtigen">'Eingabemaske'!$E$70</definedName>
    <definedName name="Warente_Eingabe">'Eingabemaske'!$H$71</definedName>
    <definedName name="Wirente_Angemessen">'Eingabemaske'!$Q$84</definedName>
    <definedName name="Wirente_berucksichtigen">'Eingabemaske'!$E$71</definedName>
    <definedName name="Wirente_Eingabe">'Eingabemaske'!$H$70</definedName>
  </definedNames>
  <calcPr fullCalcOnLoad="1"/>
</workbook>
</file>

<file path=xl/comments1.xml><?xml version="1.0" encoding="utf-8"?>
<comments xmlns="http://schemas.openxmlformats.org/spreadsheetml/2006/main">
  <authors>
    <author>Hallesche-Nationale KVaG</author>
    <author>xi05965</author>
    <author>Scheler,Dominik HG-Dir vbl-pv</author>
  </authors>
  <commentList>
    <comment ref="D16" authorId="0">
      <text>
        <r>
          <rPr>
            <sz val="10"/>
            <rFont val="Times New Roman"/>
            <family val="1"/>
          </rPr>
          <t>Krankengeld erhalten GKV-Versicherte bei längerer Krankheit als Einkommensersatzleistung. Der Anspruch auf Krankengeld errechnet sich hier folgendermaßen: 70% des monatlichen Brutto-Einkommens, max. jedoch 3.097,50 € (2018), oder 90% des Netto. Der niedrigere der beiden Werte ist die Basis für die Berechnung des Krankengeldes. Sozialversicherungsabzüge (Rente, Pflege und Arbeitslosigkeit) sind hier nicht berücksichtigt.</t>
        </r>
      </text>
    </comment>
    <comment ref="D17" authorId="0">
      <text>
        <r>
          <rPr>
            <sz val="10"/>
            <rFont val="Times New Roman"/>
            <family val="1"/>
          </rPr>
          <t xml:space="preserve">Sollte Versicherungsschutz in der privaten Krankenversicherung oder zusätzlich zur gesetzlichen Krankentagegeld-Absicherung eine private Krankentagegeld-Absicherung bestehen, tragen Sie hier bitte die versicherte
Krankentagegeld-Höhe pro Tag ein.
</t>
        </r>
      </text>
    </comment>
    <comment ref="D53" authorId="0">
      <text>
        <r>
          <rPr>
            <sz val="10"/>
            <rFont val="Times New Roman"/>
            <family val="1"/>
          </rPr>
          <t xml:space="preserve">Bitte geben Sie das abgesicherte monatliche Pflegegeld für den Pflegegrad 5 ein.
</t>
        </r>
      </text>
    </comment>
    <comment ref="D55" authorId="0">
      <text>
        <r>
          <rPr>
            <sz val="10"/>
            <rFont val="Times New Roman"/>
            <family val="1"/>
          </rPr>
          <t>Die durchschnittlichen Pflegekosten in Pflegestufe III betragen im Heim 3.600 Euro pro Monat.</t>
        </r>
      </text>
    </comment>
    <comment ref="D19" authorId="1">
      <text>
        <r>
          <rPr>
            <sz val="10"/>
            <rFont val="Times New Roman"/>
            <family val="1"/>
          </rPr>
          <t>Die Versorgungslücke wird auf Basis des monatlichen Bruttogehalts (80%) berechnet.</t>
        </r>
      </text>
    </comment>
    <comment ref="D54" authorId="2">
      <text>
        <r>
          <rPr>
            <sz val="10"/>
            <rFont val="Times New Roman"/>
            <family val="1"/>
          </rPr>
          <t xml:space="preserve">Der Eigenanteil im Pflegeheim beträgt  2.000 € pro Monat (Stand 2017).
</t>
        </r>
      </text>
    </comment>
    <comment ref="D69" authorId="2">
      <text>
        <r>
          <rPr>
            <sz val="10"/>
            <rFont val="Times New Roman"/>
            <family val="1"/>
          </rPr>
          <t xml:space="preserve">Als Nettobedarf im Todesfall werden 55% des monatlichen Nettoeinkommens als ausreichend angenommen. Vom vorgegebenen Bruttoeinkommen (12 Gehälter) werden 60% als Nettoeinkommen herangezogen. Somit entspricht der ausgewiesene Nettobedarf 33% zzgl. 6 % pro Kind des monatlichen Bruttoeinkommens. </t>
        </r>
      </text>
    </comment>
  </commentList>
</comments>
</file>

<file path=xl/sharedStrings.xml><?xml version="1.0" encoding="utf-8"?>
<sst xmlns="http://schemas.openxmlformats.org/spreadsheetml/2006/main" count="314" uniqueCount="223">
  <si>
    <t>Geschlecht</t>
  </si>
  <si>
    <t>Mann</t>
  </si>
  <si>
    <t>Geburtsdatum</t>
  </si>
  <si>
    <t>Name</t>
  </si>
  <si>
    <t>Berufsstellung</t>
  </si>
  <si>
    <t>Private Pflegezusatzversicherung</t>
  </si>
  <si>
    <t>Gewünschter Rentenbeginn</t>
  </si>
  <si>
    <t xml:space="preserve">Bestehende monatliche Versorgungen </t>
  </si>
  <si>
    <t>Berufstellung</t>
  </si>
  <si>
    <t>Frau</t>
  </si>
  <si>
    <t>Angestellter mit Versorgungswerk</t>
  </si>
  <si>
    <t>Selbständiger</t>
  </si>
  <si>
    <t>Freiberufler mit Versorgungswerk</t>
  </si>
  <si>
    <t>Freiberufler ohne Versorgungswerk</t>
  </si>
  <si>
    <t>Auswahlfelder</t>
  </si>
  <si>
    <t>Ja</t>
  </si>
  <si>
    <t>Nein</t>
  </si>
  <si>
    <t>BU/KT</t>
  </si>
  <si>
    <t>Zu erwartende Pflegekosten</t>
  </si>
  <si>
    <t>Anrechnung bereits bestehender Versorgungen</t>
  </si>
  <si>
    <t>jährlich</t>
  </si>
  <si>
    <t>BU-Renten der Schicht 3</t>
  </si>
  <si>
    <t>ALTE LEIPZIGER</t>
  </si>
  <si>
    <t>+</t>
  </si>
  <si>
    <t>€</t>
  </si>
  <si>
    <t>Gesellschaft A</t>
  </si>
  <si>
    <t>Gesellschaft B</t>
  </si>
  <si>
    <t>€   =</t>
  </si>
  <si>
    <t>BU-Renten der Schicht 1 &amp; bAV</t>
  </si>
  <si>
    <t>private Erwerbsunfähigkeitsrente</t>
  </si>
  <si>
    <t>Anwartschaft aus einem Versorgungswerk</t>
  </si>
  <si>
    <t>Gesamte anzurechnende Versorgung</t>
  </si>
  <si>
    <t>=</t>
  </si>
  <si>
    <t xml:space="preserve"> €</t>
  </si>
  <si>
    <t>Versicherbare BU-Rente</t>
  </si>
  <si>
    <t>monatlich</t>
  </si>
  <si>
    <t>maximal versicherbare BU-Rente inkl. Vorversicherungen</t>
  </si>
  <si>
    <t>abzüglich bereits bestehender Versorgungen</t>
  </si>
  <si>
    <t>-</t>
  </si>
  <si>
    <t>mögliche BU-Rente Schicht 3</t>
  </si>
  <si>
    <t xml:space="preserve">entspricht einer monatlichen Versorgung von ca. </t>
  </si>
  <si>
    <t>Persönliche Daten</t>
  </si>
  <si>
    <t>Datum</t>
  </si>
  <si>
    <t>Rentenbeginn</t>
  </si>
  <si>
    <t>Max Mustermann</t>
  </si>
  <si>
    <t xml:space="preserve">Nahtloser garantierter Übergang zwischen KT und BU-Leistung? </t>
  </si>
  <si>
    <t>Altersrente</t>
  </si>
  <si>
    <t>Beratungstool zur Existenzsicherung</t>
  </si>
  <si>
    <t>Private Berufsunfähigkeitsabsicherung</t>
  </si>
  <si>
    <t>Berufsunfähigkeitsrente aus einer betrieblichen Altersversorgung</t>
  </si>
  <si>
    <t>Berufsunfähigkeitsrente aus einer Basisrente</t>
  </si>
  <si>
    <t xml:space="preserve">Private Altersrente </t>
  </si>
  <si>
    <t>Versorgungslücke</t>
  </si>
  <si>
    <t>■</t>
  </si>
  <si>
    <t>Erläuterungen und Hinweise zu dem Existenzsicherungstool</t>
  </si>
  <si>
    <t>Weitere monatliche Einkünfte im Alter (z.B. Miete)</t>
  </si>
  <si>
    <t xml:space="preserve">Regelung zur Prüfung der finanziellen  </t>
  </si>
  <si>
    <t>Angemessenheit von Berufsunfähigkeitsrenten</t>
  </si>
  <si>
    <t>Die Angaben zu Beruf, Vorversicherer und Einkommen sind ebenfalls im Antrag anzugeben.</t>
  </si>
  <si>
    <t>Hausfrau/mann</t>
  </si>
  <si>
    <t>Berufsstatus</t>
  </si>
  <si>
    <t>Berufsbezeichnung</t>
  </si>
  <si>
    <t>Student</t>
  </si>
  <si>
    <t>Student (Kunst, Lehramt, Musik, Sport)</t>
  </si>
  <si>
    <t>versicherte Rente</t>
  </si>
  <si>
    <t>private Rente</t>
  </si>
  <si>
    <t>anrechenbare Rente</t>
  </si>
  <si>
    <t>maximale Rente</t>
  </si>
  <si>
    <t>Berufswahl</t>
  </si>
  <si>
    <t>Angestellter</t>
  </si>
  <si>
    <t>Freiberufler / Selbständiger ohne Versorgungswerk</t>
  </si>
  <si>
    <t>Freiberufler / Selbständiger mit Versorgungswerk</t>
  </si>
  <si>
    <t>Berufsanfänger nach erster Ausbildung</t>
  </si>
  <si>
    <t>Jungakademiker (12 Monate nach abgschlossenem Studium)</t>
  </si>
  <si>
    <t xml:space="preserve">Schüler </t>
  </si>
  <si>
    <t>Zwichenschritt Arzt - Praxis</t>
  </si>
  <si>
    <t>oder</t>
  </si>
  <si>
    <t>mögliche BU-Rente Schicht 1 oder bAV</t>
  </si>
  <si>
    <t xml:space="preserve">Erwerbsminderungs- oder Berufsunfähigkeitsrenten der gesetzlichen Rentenversicherung werden nicht angerechnet. </t>
  </si>
  <si>
    <t>Im Rahmen von Master &amp; More kann zusätzlich zu oben genannter Grenze die Finanzierungsrente (KV-Beitrag + 1/12 SB + PVN-Beitrag) abgeschlossen werden.</t>
  </si>
  <si>
    <t>In Einzelfällen behält sich die ALTE LEIPZIGER eine individuelle Prüfung der finanziellen Angemessenheit durch die Fachabteilung vor. Ab einer versicherten Rente von 36.000 EUR p.a. ist eine Bonitätsprüfung (scp44) erforderlich.</t>
  </si>
  <si>
    <t>Ort, Datum</t>
  </si>
  <si>
    <t>Unterschrift (Antragssteller)</t>
  </si>
  <si>
    <t>Vorhandene Versorgung</t>
  </si>
  <si>
    <t>ausblenden</t>
  </si>
  <si>
    <t>Monatssatz</t>
  </si>
  <si>
    <t>Existenzsicherung Arbeitsunfähigkeit</t>
  </si>
  <si>
    <t>Existenzsicherung Berufsunfähigkeit</t>
  </si>
  <si>
    <t>Existenzsicherung Alter</t>
  </si>
  <si>
    <t>Existenzsicherung Pflegefall</t>
  </si>
  <si>
    <t>Private Krankentagegeldabsicherungen pro Tag</t>
  </si>
  <si>
    <t>angemessene BU Rente</t>
  </si>
  <si>
    <t>Bestehende Krankentagegeldabsicherungen</t>
  </si>
  <si>
    <t>Die angemessene Versorgung beträgt in Ihrem Fall:</t>
  </si>
  <si>
    <t>Die angemessene Berufsunfähigkeitsabsicherung in Ihrem Fall beträgt:</t>
  </si>
  <si>
    <t>Diese Schätzung beträgt in Ihrem Fall:</t>
  </si>
  <si>
    <t xml:space="preserve">Bei den Renten aus privatem Kapitalvermögen handelt es sich um eine Hochrechnung aufgrund aktueller Sterbetafeln und Rechnungsgrundlagen. Diese können bei Rentenbeginn abweichen. </t>
  </si>
  <si>
    <t>Arbeitnehmer mit Versorgungswerk</t>
  </si>
  <si>
    <t>Arbeitnehmer ohne Versorgungswerk</t>
  </si>
  <si>
    <t>Unterschrift</t>
  </si>
  <si>
    <t>Existenzsicherung Invalidität</t>
  </si>
  <si>
    <t>Bestehende Invaliditätsabsicherung</t>
  </si>
  <si>
    <t>Angemessene Invalitität</t>
  </si>
  <si>
    <t>Satz für KT</t>
  </si>
  <si>
    <t>BBG KV</t>
  </si>
  <si>
    <t>Jahr</t>
  </si>
  <si>
    <t>Alter aktuell</t>
  </si>
  <si>
    <t>Alter 2003</t>
  </si>
  <si>
    <t>Gesetzlicher Rentenbeginn</t>
  </si>
  <si>
    <t>Ost</t>
  </si>
  <si>
    <t>Alte Bundesländer</t>
  </si>
  <si>
    <t>BBG (Ost/West)</t>
  </si>
  <si>
    <t>Rentenbeginnalter</t>
  </si>
  <si>
    <t>Formel:</t>
  </si>
  <si>
    <t>"Rente"</t>
  </si>
  <si>
    <t>garantierte Rente</t>
  </si>
  <si>
    <t>"delta"</t>
  </si>
  <si>
    <t>Wert für Berechnung:</t>
  </si>
  <si>
    <t>Aktuelles Jahr mit 01.01.20XX</t>
  </si>
  <si>
    <t>aktuelle BBG gRv</t>
  </si>
  <si>
    <t>aktuelle BBG gKv</t>
  </si>
  <si>
    <t>&lt;-- Schmithals,Karsten HG-Dir vbl-pv:</t>
  </si>
  <si>
    <t>nachgelagerte Besteuerung</t>
  </si>
  <si>
    <t>*</t>
  </si>
  <si>
    <t>Altersrente aus einer Basisrente*</t>
  </si>
  <si>
    <t>Altersrente aus einer Riesterrente*</t>
  </si>
  <si>
    <t>Altersrente aus betrieblicher Altersversorgung*</t>
  </si>
  <si>
    <t>abschlagsfreie abgeleitete Rente</t>
  </si>
  <si>
    <t>Volle Erwerbsminderungsrente</t>
  </si>
  <si>
    <t>Halbe Erwerbsminderungsrente</t>
  </si>
  <si>
    <t>Monatsnettoeinkommen</t>
  </si>
  <si>
    <t>90% Monatsnetto</t>
  </si>
  <si>
    <t>Deckelung BBGgKV</t>
  </si>
  <si>
    <t>80% Bruttomonatseinkommen</t>
  </si>
  <si>
    <t>Rente_Angemessen_Vorgabe</t>
  </si>
  <si>
    <t>Rente_Angemessen</t>
  </si>
  <si>
    <t>Berücksichtigen</t>
  </si>
  <si>
    <t>Nicht berücksichtigen</t>
  </si>
  <si>
    <t xml:space="preserve">Versorgungslücke nach Inflation </t>
  </si>
  <si>
    <t>Es besteht aktuell eine ermittelte Versorgungslücke in Höhe von:</t>
  </si>
  <si>
    <t>Jahresbruttoeinkommen</t>
  </si>
  <si>
    <t>Gewünschte Versorgung bezogen auf das Bruttoeinkommen von</t>
  </si>
  <si>
    <t xml:space="preserve">Gewünschte Versorgung bei einer Inflation von </t>
  </si>
  <si>
    <t>Existenzsicherung Todesfall</t>
  </si>
  <si>
    <t>Anzahl Kinder</t>
  </si>
  <si>
    <t>Azusichernder Partner</t>
  </si>
  <si>
    <t>Gesetzliche Witwenrente</t>
  </si>
  <si>
    <t>nicht berücksichtigen</t>
  </si>
  <si>
    <t>Kleine Witwenrente</t>
  </si>
  <si>
    <t>Große Witwenrente</t>
  </si>
  <si>
    <t>Gesetzliche Waisenrente</t>
  </si>
  <si>
    <t>Kapitalbedarf</t>
  </si>
  <si>
    <t>Halbwaisenrente</t>
  </si>
  <si>
    <t>Eheähnliche Gemeinschaft</t>
  </si>
  <si>
    <t>abzgl. Risiko-/ Kapitalversicherungen</t>
  </si>
  <si>
    <t>abzgl. Verwertbares Vermögen</t>
  </si>
  <si>
    <t>zzgl. Restschuld eines Darlehens</t>
  </si>
  <si>
    <t>zzgl. Beerdigungskosten</t>
  </si>
  <si>
    <t>Alleinstehend</t>
  </si>
  <si>
    <t>Eingetr. Lebenspartner</t>
  </si>
  <si>
    <t>monatliche bAV Hinterbliebenenrente</t>
  </si>
  <si>
    <t>Familienstatus</t>
  </si>
  <si>
    <t>Verheiratet</t>
  </si>
  <si>
    <t>Witwenrente_Angemessen</t>
  </si>
  <si>
    <t>Warente_Angemessen</t>
  </si>
  <si>
    <t>Zu versorgende Kinder</t>
  </si>
  <si>
    <t>Gelbedarf Hinterbliebener</t>
  </si>
  <si>
    <t>Geldbedarf Kinder</t>
  </si>
  <si>
    <t>Dauer bis Rente</t>
  </si>
  <si>
    <t>Absicherungsdauer</t>
  </si>
  <si>
    <t>1 Jahr</t>
  </si>
  <si>
    <t>Berechung Nettobedarf:</t>
  </si>
  <si>
    <t>2 Jahren</t>
  </si>
  <si>
    <t>3 Jahren</t>
  </si>
  <si>
    <t>4 Jahren</t>
  </si>
  <si>
    <t>5 Jahren</t>
  </si>
  <si>
    <t>6 Jahren</t>
  </si>
  <si>
    <t>7 Jahren</t>
  </si>
  <si>
    <t>8 Jahren</t>
  </si>
  <si>
    <t>9 Jahren</t>
  </si>
  <si>
    <t>10 Jahren</t>
  </si>
  <si>
    <t>11 Jahren</t>
  </si>
  <si>
    <t>12 Jahren</t>
  </si>
  <si>
    <t>13 Jahren</t>
  </si>
  <si>
    <t>14 Jahren</t>
  </si>
  <si>
    <t>15 Jahren</t>
  </si>
  <si>
    <t>16 Jahren</t>
  </si>
  <si>
    <t>17 Jahren</t>
  </si>
  <si>
    <t>18 Jahren</t>
  </si>
  <si>
    <t>19 Jahren</t>
  </si>
  <si>
    <t>20 Jahren</t>
  </si>
  <si>
    <t>21 Jahren</t>
  </si>
  <si>
    <t>22 Jahren</t>
  </si>
  <si>
    <t>23 Jahren</t>
  </si>
  <si>
    <t>24 Jahren</t>
  </si>
  <si>
    <t>25 Jahren</t>
  </si>
  <si>
    <r>
      <rPr>
        <sz val="10"/>
        <color indexed="8"/>
        <rFont val="Times New Roman"/>
        <family val="1"/>
      </rPr>
      <t>Nettobedarf</t>
    </r>
    <r>
      <rPr>
        <sz val="10"/>
        <rFont val="Times New Roman"/>
        <family val="1"/>
      </rPr>
      <t xml:space="preserve"> pro Monat für Lebensunterhalt </t>
    </r>
  </si>
  <si>
    <t>für Durchschnittsdauer von</t>
  </si>
  <si>
    <t>Die Witwenrente nach dem Näherungsverfahren beträgt in Ihrem Fall:</t>
  </si>
  <si>
    <t>Die Waisenrente nach dem Näherungsverfahren beträgt in Ihrem Fall:</t>
  </si>
  <si>
    <t xml:space="preserve">Pro Kind wird dem monatlichen Nettobedarf 6 % vom Bruttomonatseinkommen des Vorjahres hinzugerechnet. </t>
  </si>
  <si>
    <t>Der Kapitalbedarf ermittelt sich aus dem monatlichen Geldbedarf abzgl. der Waisen-, Witwen- und Hinterbliebenenrente aus der bAV. Der Nettobedarf für Kinder wird für die angegebene Durchschnittsdauer berechnet. Für Ihren Partner wird der Nettobedarf bis zu Ihrem Rentenbeginn ermittelt.</t>
  </si>
  <si>
    <t>Die Versorgungslücke berücksichtigt ausschließlich eine Absicherung bis zu Ihrem Rentenbeginn.</t>
  </si>
  <si>
    <t>Zwischenschritt Schicht 1 oder bav</t>
  </si>
  <si>
    <t>Soll die angemessene Rentenhöhe durch Produkte der 1.Schicht und 2.Schicht abgesichert werden, so kann bis 38.400 € jährliche Rentenhöhe ein Zuschlag von 25 % erfolgen, da hier die steuerliche Belastung höher ausfällt.</t>
  </si>
  <si>
    <t xml:space="preserve">Bei BU-Renten oberhalb von 36.000 € werden etwaige Anwartschaften aus einem Versorgungswerk zu 50 % berücksichtigt. </t>
  </si>
  <si>
    <t>Als angemessene Versorgungshöhe werden ca. 70 % Ihres letztjährigen Bruttogehalts zugrunde gelegt.</t>
  </si>
  <si>
    <t>Als angemessene Versorgungshöhe wird durchschnittlich das 5-fache des Durchschnittsgehaltes der letzten drei Jahre angesehen.</t>
  </si>
  <si>
    <t>(2016 - "Geburtsjahr"- 30) * "delta"/30 + "Rente"</t>
  </si>
  <si>
    <t>Es handelt sich bei dem Tool um einen Quick-Check, um mögliche Versorgungslücken aufzuzeigen. Bei Bedarf sollte eine ausführliche Versorgungsanalyse durchgeführt werden. Für die ermittelten Werten übernehmen wir keine Gewähr. Für alle ausgewiesenen Werte wurde keine steuerliche Betrachtung durchgeführt.</t>
  </si>
  <si>
    <t xml:space="preserve">Die angemessene Versorgungshöhe entspricht 2/3 des durchschnittlichen Bruttogehalts der letzten 3 Jahre bis zur BBG (Beitragsbemessungsgrenze) zuzüglich 1/3 des durchschnittlichen Bruttogehalts oberhalb der BBG. </t>
  </si>
  <si>
    <t>Gesetzliche Krankengeldabsicherung</t>
  </si>
  <si>
    <t>Das Pflegeheim berechnet über die Pflegegrade 2 bis 5 einen einheitlichen Eigenanteil. In diesem Eigenanteil ist die Leistung der Pflege-Pflichtversicherung bereits berücksichtigt.</t>
  </si>
  <si>
    <t>Der Eigenanteil in den Pflegegraden beträgt in einem durchschnittlichem Heim etwa 1.600 € pro Monat und in einem hochwertigem Heim leicht über 2.000 € pro Monat.</t>
  </si>
  <si>
    <t xml:space="preserve">Eigenanteil im Pflegeheim </t>
  </si>
  <si>
    <t>Durchschnittsentgelt 2018</t>
  </si>
  <si>
    <r>
      <t>AR20 (gar. Wahlweise Kapitalzahlung zu Rentenbeginn: 100.000 €; Kunde: männlich, Geburtstag: 01.01.19</t>
    </r>
    <r>
      <rPr>
        <sz val="10"/>
        <color indexed="51"/>
        <rFont val="Arial"/>
        <family val="2"/>
      </rPr>
      <t>88</t>
    </r>
    <r>
      <rPr>
        <sz val="10"/>
        <rFont val="Arial"/>
        <family val="0"/>
      </rPr>
      <t>)</t>
    </r>
  </si>
  <si>
    <r>
      <t>AR20 (gar. Wahlweise Kapitalzahlung zu Rentenbeginn: 100.000 €; Kunde: männlich, Geburtstag: 01.01.19</t>
    </r>
    <r>
      <rPr>
        <sz val="10"/>
        <color indexed="51"/>
        <rFont val="Arial"/>
        <family val="2"/>
      </rPr>
      <t>58</t>
    </r>
    <r>
      <rPr>
        <sz val="10"/>
        <rFont val="Arial"/>
        <family val="2"/>
      </rPr>
      <t>)</t>
    </r>
  </si>
  <si>
    <t>Weitere Hinweise zur Angemessenheit von BU-Renten können Sie dem Druckstück pv 403 entnehmen.</t>
  </si>
  <si>
    <t>Der Anspruch auf Krankengeld errechnet sich folgendermaßen: 70 % des monatlichen Brutto-Einkommens, max. jedoch 3.097,50 € (2018), oder 90 % vom Netto. Der niedrigere der beiden Werte ist die Basis für die Berechnung des Krankengeldes. Sozialversicherungsabzüge (Rente, Pflege und Arbeitslosigkeit) sind hier nicht berücksichtigt. Um diese Abzüge auszugleichen, wird die Versorgungslücke auf Basis des Bruttogehalts berechnet (80 %).</t>
  </si>
  <si>
    <t>Die ausgewiesenen Altersrenten aus der GRV basieren auf Schätzungen, die mithilfe des vom Bundesfinanzministerium entwickelten Näherungsverfahrens erfolgten. Eine genaue Ermittlung kann nur auf Basis des persönlichen Versicherungsverlaufes erstellt werden.</t>
  </si>
  <si>
    <t>Die Witwen- und Waisenrenten werden anhand des vom Bundesministerium der Finanzen entwickelten Näherungsverfahrens ermittelt. Eine genau Ermittlung kann nur auf Basis des persönlichen Versicherungsverlaufes erstellt werden. 
Nicht berücksichtigt wurde der ab 2002 eingeführte Kinderzuschlag und eine evtl. Kürzung der Witwenrente bei eigenen Einkünften des Partners. Es wird nur der Minimalanspruch für die Waisenrente angegeben.</t>
  </si>
  <si>
    <t>aktueller Rentenwert 01.01.2018</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</si>
</sst>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quot;"/>
    <numFmt numFmtId="173" formatCode="#,##0\ &quot;€&quot;"/>
    <numFmt numFmtId="174" formatCode="[$-407]dddd\,\ d\.\ mmmm\ yyyy"/>
    <numFmt numFmtId="175" formatCode="0.0000000"/>
    <numFmt numFmtId="176" formatCode="0.000000"/>
    <numFmt numFmtId="177" formatCode="0.00000"/>
    <numFmt numFmtId="178" formatCode="0.0000"/>
    <numFmt numFmtId="179" formatCode="0.000"/>
    <numFmt numFmtId="180" formatCode="&quot;Ja&quot;;&quot;Ja&quot;;&quot;Nein&quot;"/>
    <numFmt numFmtId="181" formatCode="&quot;Wahr&quot;;&quot;Wahr&quot;;&quot;Falsch&quot;"/>
    <numFmt numFmtId="182" formatCode="&quot;Ein&quot;;&quot;Ein&quot;;&quot;Aus&quot;"/>
    <numFmt numFmtId="183" formatCode="[$€-2]\ #,##0.00_);[Red]\([$€-2]\ #,##0.00\)"/>
    <numFmt numFmtId="184" formatCode="#,##0.00\ _€"/>
    <numFmt numFmtId="185" formatCode="0.0"/>
    <numFmt numFmtId="186" formatCode="#,##0.00\ &quot;DM&quot;"/>
    <numFmt numFmtId="187" formatCode="#,##0.0"/>
    <numFmt numFmtId="188" formatCode="#,##0\ _€"/>
    <numFmt numFmtId="189" formatCode="_-* #,##0.0\ _€_-;\-* #,##0.0\ _€_-;_-* &quot;-&quot;??\ _€_-;_-@_-"/>
    <numFmt numFmtId="190" formatCode="_-* #,##0\ _€_-;\-* #,##0\ _€_-;_-* &quot;-&quot;??\ _€_-;_-@_-"/>
  </numFmts>
  <fonts count="71">
    <font>
      <sz val="10"/>
      <name val="Arial"/>
      <family val="0"/>
    </font>
    <font>
      <sz val="12"/>
      <name val="Times New Roman"/>
      <family val="1"/>
    </font>
    <font>
      <sz val="8"/>
      <name val="Arial"/>
      <family val="2"/>
    </font>
    <font>
      <b/>
      <sz val="14"/>
      <name val="Times New Roman"/>
      <family val="1"/>
    </font>
    <font>
      <sz val="10"/>
      <name val="Times New Roman"/>
      <family val="1"/>
    </font>
    <font>
      <b/>
      <sz val="10"/>
      <name val="Times New Roman"/>
      <family val="1"/>
    </font>
    <font>
      <b/>
      <sz val="13"/>
      <color indexed="8"/>
      <name val="Times New Roman"/>
      <family val="1"/>
    </font>
    <font>
      <sz val="12"/>
      <color indexed="8"/>
      <name val="Times New Roman"/>
      <family val="1"/>
    </font>
    <font>
      <b/>
      <sz val="12"/>
      <color indexed="8"/>
      <name val="Times New Roman"/>
      <family val="1"/>
    </font>
    <font>
      <sz val="6"/>
      <color indexed="8"/>
      <name val="Times New Roman"/>
      <family val="1"/>
    </font>
    <font>
      <sz val="11"/>
      <color indexed="8"/>
      <name val="Times New Roman"/>
      <family val="1"/>
    </font>
    <font>
      <sz val="11"/>
      <color indexed="10"/>
      <name val="Times New Roman"/>
      <family val="1"/>
    </font>
    <font>
      <sz val="6"/>
      <color indexed="24"/>
      <name val="Times New Roman"/>
      <family val="1"/>
    </font>
    <font>
      <sz val="6"/>
      <color indexed="10"/>
      <name val="Times New Roman"/>
      <family val="1"/>
    </font>
    <font>
      <sz val="11"/>
      <name val="Times New Roman"/>
      <family val="1"/>
    </font>
    <font>
      <b/>
      <sz val="11"/>
      <color indexed="8"/>
      <name val="Times New Roman"/>
      <family val="1"/>
    </font>
    <font>
      <sz val="10"/>
      <color indexed="10"/>
      <name val="Times New Roman"/>
      <family val="1"/>
    </font>
    <font>
      <sz val="10"/>
      <color indexed="55"/>
      <name val="Times New Roman"/>
      <family val="1"/>
    </font>
    <font>
      <b/>
      <sz val="10"/>
      <color indexed="10"/>
      <name val="Times New Roman"/>
      <family val="1"/>
    </font>
    <font>
      <sz val="10"/>
      <color indexed="8"/>
      <name val="Times New Roman"/>
      <family val="1"/>
    </font>
    <font>
      <sz val="10"/>
      <color indexed="24"/>
      <name val="ZapfChancery Italic"/>
      <family val="4"/>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6"/>
      <color indexed="8"/>
      <name val="Times New Roman"/>
      <family val="1"/>
    </font>
    <font>
      <sz val="18"/>
      <color indexed="8"/>
      <name val="Times New Roman"/>
      <family val="1"/>
    </font>
    <font>
      <sz val="18"/>
      <color indexed="10"/>
      <name val="Times New Roman"/>
      <family val="1"/>
    </font>
    <font>
      <sz val="18"/>
      <name val="Times New Roman"/>
      <family val="1"/>
    </font>
    <font>
      <sz val="12"/>
      <color indexed="10"/>
      <name val="Times New Roman"/>
      <family val="1"/>
    </font>
    <font>
      <sz val="6"/>
      <name val="Times New Roman"/>
      <family val="1"/>
    </font>
    <font>
      <b/>
      <sz val="12"/>
      <color indexed="10"/>
      <name val="Times New Roman"/>
      <family val="1"/>
    </font>
    <font>
      <sz val="9"/>
      <color indexed="8"/>
      <name val="Times New Roman"/>
      <family val="1"/>
    </font>
    <font>
      <sz val="9"/>
      <color indexed="10"/>
      <name val="Times New Roman"/>
      <family val="1"/>
    </font>
    <font>
      <sz val="9"/>
      <name val="Times New Roman"/>
      <family val="1"/>
    </font>
    <font>
      <b/>
      <sz val="9"/>
      <color indexed="8"/>
      <name val="Times New Roman"/>
      <family val="1"/>
    </font>
    <font>
      <u val="single"/>
      <sz val="12"/>
      <color indexed="8"/>
      <name val="Times New Roman"/>
      <family val="1"/>
    </font>
    <font>
      <b/>
      <sz val="12"/>
      <color indexed="47"/>
      <name val="Times New Roman"/>
      <family val="1"/>
    </font>
    <font>
      <sz val="10"/>
      <color indexed="14"/>
      <name val="Times New Roman"/>
      <family val="1"/>
    </font>
    <font>
      <b/>
      <sz val="10"/>
      <color indexed="10"/>
      <name val="Webdings"/>
      <family val="1"/>
    </font>
    <font>
      <sz val="11"/>
      <color indexed="12"/>
      <name val="Times New Roman"/>
      <family val="1"/>
    </font>
    <font>
      <b/>
      <sz val="10"/>
      <color indexed="8"/>
      <name val="Times New Roman"/>
      <family val="1"/>
    </font>
    <font>
      <b/>
      <sz val="10"/>
      <color indexed="55"/>
      <name val="Times New Roman"/>
      <family val="1"/>
    </font>
    <font>
      <sz val="10"/>
      <color indexed="51"/>
      <name val="Arial"/>
      <family val="2"/>
    </font>
    <font>
      <sz val="10"/>
      <color indexed="8"/>
      <name val="Arial"/>
      <family val="2"/>
    </font>
    <font>
      <sz val="10"/>
      <color indexed="9"/>
      <name val="Arial"/>
      <family val="2"/>
    </font>
    <font>
      <i/>
      <u val="single"/>
      <sz val="10"/>
      <color indexed="8"/>
      <name val="Arial"/>
      <family val="2"/>
    </font>
    <font>
      <sz val="10"/>
      <color indexed="30"/>
      <name val="Times New Roman"/>
      <family val="1"/>
    </font>
    <font>
      <sz val="10"/>
      <color theme="1"/>
      <name val="Arial"/>
      <family val="2"/>
    </font>
    <font>
      <sz val="10"/>
      <color theme="0"/>
      <name val="Arial"/>
      <family val="2"/>
    </font>
    <font>
      <i/>
      <u val="single"/>
      <sz val="10"/>
      <color theme="1"/>
      <name val="Arial"/>
      <family val="2"/>
    </font>
    <font>
      <sz val="10"/>
      <color rgb="FF0070C0"/>
      <name val="Times New Roman"/>
      <family val="1"/>
    </font>
    <font>
      <b/>
      <sz val="10"/>
      <color rgb="FFFF0000"/>
      <name val="Times New Roman"/>
      <family val="1"/>
    </font>
    <font>
      <sz val="10"/>
      <color rgb="FFFF0000"/>
      <name val="Times New Roman"/>
      <family val="1"/>
    </font>
    <font>
      <sz val="10"/>
      <color theme="1"/>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5"/>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rgb="FFFFFF00"/>
        <bgColor indexed="64"/>
      </patternFill>
    </fill>
    <fill>
      <patternFill patternType="solid">
        <fgColor rgb="FFE4F1F9"/>
        <bgColor indexed="64"/>
      </patternFill>
    </fill>
    <fill>
      <patternFill patternType="solid">
        <fgColor theme="0"/>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5"/>
      </bottom>
    </border>
    <border>
      <left>
        <color indexed="63"/>
      </left>
      <right>
        <color indexed="63"/>
      </right>
      <top>
        <color indexed="63"/>
      </top>
      <bottom style="medium">
        <color indexed="25"/>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style="thin"/>
      <right style="thin"/>
      <top style="thin"/>
      <bottom style="mediu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style="medium"/>
    </border>
    <border>
      <left style="thin"/>
      <right>
        <color indexed="63"/>
      </right>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3" fillId="11" borderId="1" applyNumberFormat="0" applyAlignment="0" applyProtection="0"/>
    <xf numFmtId="0" fontId="24" fillId="11" borderId="2" applyNumberFormat="0" applyAlignment="0" applyProtection="0"/>
    <xf numFmtId="0" fontId="25" fillId="0" borderId="0" applyNumberFormat="0" applyFill="0" applyBorder="0" applyAlignment="0" applyProtection="0"/>
    <xf numFmtId="41" fontId="0" fillId="0" borderId="0" applyFont="0" applyFill="0" applyBorder="0" applyAlignment="0" applyProtection="0"/>
    <xf numFmtId="0" fontId="26" fillId="9"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0" fontId="29" fillId="33" borderId="0" applyNumberFormat="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1" fillId="20" borderId="0" applyNumberFormat="0" applyBorder="0" applyAlignment="0" applyProtection="0"/>
    <xf numFmtId="0" fontId="1" fillId="1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2" fillId="34"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39" fillId="35" borderId="9" applyNumberFormat="0" applyAlignment="0" applyProtection="0"/>
  </cellStyleXfs>
  <cellXfs count="327">
    <xf numFmtId="0" fontId="0" fillId="0" borderId="0" xfId="0" applyAlignment="1">
      <alignment/>
    </xf>
    <xf numFmtId="4" fontId="10" fillId="11" borderId="10" xfId="85" applyNumberFormat="1" applyFont="1" applyFill="1" applyBorder="1" applyAlignment="1" applyProtection="1">
      <alignment/>
      <protection locked="0"/>
    </xf>
    <xf numFmtId="172" fontId="11" fillId="0" borderId="0" xfId="85" applyNumberFormat="1" applyFont="1" applyFill="1" applyBorder="1" applyAlignment="1">
      <alignment/>
    </xf>
    <xf numFmtId="173" fontId="4" fillId="0" borderId="11"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top" wrapText="1"/>
      <protection hidden="1"/>
    </xf>
    <xf numFmtId="173" fontId="4" fillId="0" borderId="11" xfId="0" applyNumberFormat="1" applyFont="1" applyFill="1" applyBorder="1" applyAlignment="1" applyProtection="1">
      <alignment vertical="center"/>
      <protection locked="0"/>
    </xf>
    <xf numFmtId="0" fontId="18" fillId="0" borderId="0" xfId="0" applyFont="1" applyFill="1" applyBorder="1" applyAlignment="1" applyProtection="1">
      <alignment vertical="center"/>
      <protection/>
    </xf>
    <xf numFmtId="172" fontId="18" fillId="0"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vertical="top" wrapText="1"/>
      <protection hidden="1"/>
    </xf>
    <xf numFmtId="0" fontId="4" fillId="34" borderId="12" xfId="0" applyFont="1" applyFill="1" applyBorder="1" applyAlignment="1" applyProtection="1">
      <alignment vertical="top" wrapText="1"/>
      <protection hidden="1"/>
    </xf>
    <xf numFmtId="0" fontId="4" fillId="34" borderId="12" xfId="0" applyFont="1" applyFill="1" applyBorder="1" applyAlignment="1" applyProtection="1">
      <alignment/>
      <protection/>
    </xf>
    <xf numFmtId="0" fontId="5" fillId="34" borderId="12" xfId="0" applyFont="1" applyFill="1" applyBorder="1" applyAlignment="1" applyProtection="1">
      <alignment/>
      <protection/>
    </xf>
    <xf numFmtId="0" fontId="5"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4" fillId="34" borderId="0" xfId="0" applyFont="1" applyFill="1" applyBorder="1" applyAlignment="1" applyProtection="1">
      <alignment/>
      <protection/>
    </xf>
    <xf numFmtId="0" fontId="4" fillId="34" borderId="11" xfId="0" applyFont="1" applyFill="1" applyBorder="1" applyAlignment="1" applyProtection="1">
      <alignment/>
      <protection/>
    </xf>
    <xf numFmtId="0" fontId="4" fillId="34" borderId="11" xfId="0" applyFont="1" applyFill="1" applyBorder="1" applyAlignment="1" applyProtection="1">
      <alignment horizontal="left"/>
      <protection/>
    </xf>
    <xf numFmtId="0" fontId="5" fillId="34" borderId="0" xfId="0" applyFont="1" applyFill="1" applyBorder="1" applyAlignment="1" applyProtection="1">
      <alignment horizontal="left"/>
      <protection/>
    </xf>
    <xf numFmtId="0" fontId="4" fillId="34" borderId="0" xfId="0" applyFont="1" applyFill="1" applyBorder="1" applyAlignment="1" applyProtection="1">
      <alignment/>
      <protection/>
    </xf>
    <xf numFmtId="1" fontId="4" fillId="34" borderId="11" xfId="0" applyNumberFormat="1" applyFont="1" applyFill="1" applyBorder="1" applyAlignment="1" applyProtection="1">
      <alignment horizontal="left"/>
      <protection/>
    </xf>
    <xf numFmtId="0" fontId="16" fillId="34" borderId="0" xfId="0" applyFont="1" applyFill="1" applyBorder="1" applyAlignment="1" applyProtection="1">
      <alignment/>
      <protection/>
    </xf>
    <xf numFmtId="0" fontId="4" fillId="34" borderId="10" xfId="0" applyFont="1" applyFill="1" applyBorder="1" applyAlignment="1" applyProtection="1">
      <alignment/>
      <protection/>
    </xf>
    <xf numFmtId="0" fontId="4" fillId="34" borderId="0" xfId="0" applyFont="1" applyFill="1" applyBorder="1" applyAlignment="1" applyProtection="1">
      <alignment horizontal="left" vertical="top"/>
      <protection/>
    </xf>
    <xf numFmtId="0" fontId="4" fillId="34" borderId="0" xfId="0" applyFont="1" applyFill="1" applyBorder="1" applyAlignment="1" applyProtection="1">
      <alignment horizontal="left" vertical="center"/>
      <protection/>
    </xf>
    <xf numFmtId="0" fontId="4" fillId="34" borderId="10" xfId="0" applyFont="1" applyFill="1" applyBorder="1" applyAlignment="1" applyProtection="1">
      <alignment horizontal="right"/>
      <protection/>
    </xf>
    <xf numFmtId="0" fontId="4" fillId="34" borderId="0" xfId="0" applyFont="1" applyFill="1" applyBorder="1" applyAlignment="1" applyProtection="1">
      <alignment vertical="center"/>
      <protection/>
    </xf>
    <xf numFmtId="0" fontId="4" fillId="34"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173" fontId="4" fillId="0" borderId="0" xfId="0" applyNumberFormat="1" applyFont="1" applyFill="1" applyBorder="1" applyAlignment="1" applyProtection="1">
      <alignment horizontal="left" vertical="center"/>
      <protection/>
    </xf>
    <xf numFmtId="0" fontId="5" fillId="0" borderId="0" xfId="0" applyFont="1" applyFill="1" applyBorder="1" applyAlignment="1" applyProtection="1">
      <alignment/>
      <protection/>
    </xf>
    <xf numFmtId="0" fontId="4" fillId="34" borderId="12" xfId="0" applyFont="1" applyFill="1" applyBorder="1" applyAlignment="1" applyProtection="1">
      <alignment vertical="center"/>
      <protection/>
    </xf>
    <xf numFmtId="2" fontId="4" fillId="0" borderId="0" xfId="0" applyNumberFormat="1" applyFont="1" applyFill="1" applyBorder="1" applyAlignment="1" applyProtection="1">
      <alignment/>
      <protection/>
    </xf>
    <xf numFmtId="0" fontId="4" fillId="34" borderId="0" xfId="0" applyFont="1" applyFill="1" applyBorder="1" applyAlignment="1" applyProtection="1">
      <alignment vertical="center" wrapText="1"/>
      <protection/>
    </xf>
    <xf numFmtId="0" fontId="5" fillId="0" borderId="0" xfId="0"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173" fontId="4" fillId="0" borderId="0" xfId="0" applyNumberFormat="1" applyFont="1" applyFill="1" applyBorder="1" applyAlignment="1" applyProtection="1">
      <alignment horizontal="right" vertical="center"/>
      <protection/>
    </xf>
    <xf numFmtId="173" fontId="4" fillId="0" borderId="0" xfId="0" applyNumberFormat="1" applyFont="1" applyFill="1" applyBorder="1" applyAlignment="1" applyProtection="1">
      <alignment vertical="center"/>
      <protection/>
    </xf>
    <xf numFmtId="172" fontId="4" fillId="0" borderId="0" xfId="0" applyNumberFormat="1" applyFont="1" applyFill="1" applyBorder="1" applyAlignment="1" applyProtection="1">
      <alignment vertical="center"/>
      <protection/>
    </xf>
    <xf numFmtId="0" fontId="4" fillId="34" borderId="0" xfId="0" applyFont="1" applyFill="1" applyBorder="1" applyAlignment="1" applyProtection="1">
      <alignment horizontal="center"/>
      <protection/>
    </xf>
    <xf numFmtId="0" fontId="17" fillId="34" borderId="0" xfId="0" applyFont="1" applyFill="1" applyBorder="1" applyAlignment="1" applyProtection="1" quotePrefix="1">
      <alignment vertical="center"/>
      <protection/>
    </xf>
    <xf numFmtId="172" fontId="4" fillId="34" borderId="10" xfId="0" applyNumberFormat="1" applyFont="1" applyFill="1" applyBorder="1" applyAlignment="1" applyProtection="1">
      <alignment vertical="center"/>
      <protection/>
    </xf>
    <xf numFmtId="0" fontId="17" fillId="34" borderId="10" xfId="0" applyFont="1" applyFill="1" applyBorder="1" applyAlignment="1" applyProtection="1" quotePrefix="1">
      <alignment vertical="center"/>
      <protection/>
    </xf>
    <xf numFmtId="172" fontId="4" fillId="34" borderId="12" xfId="0" applyNumberFormat="1" applyFont="1" applyFill="1" applyBorder="1" applyAlignment="1" applyProtection="1">
      <alignment vertical="center"/>
      <protection/>
    </xf>
    <xf numFmtId="0" fontId="5" fillId="34" borderId="0" xfId="0" applyFont="1" applyFill="1" applyBorder="1" applyAlignment="1" applyProtection="1">
      <alignment horizontal="left" vertical="center"/>
      <protection/>
    </xf>
    <xf numFmtId="0" fontId="18"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protection/>
    </xf>
    <xf numFmtId="0" fontId="17" fillId="0" borderId="0" xfId="0" applyFont="1" applyFill="1" applyBorder="1" applyAlignment="1" applyProtection="1" quotePrefix="1">
      <alignment/>
      <protection/>
    </xf>
    <xf numFmtId="0" fontId="4" fillId="0" borderId="0" xfId="0" applyFont="1" applyFill="1" applyBorder="1" applyAlignment="1" applyProtection="1">
      <alignment/>
      <protection/>
    </xf>
    <xf numFmtId="173" fontId="4" fillId="0" borderId="0" xfId="0" applyNumberFormat="1"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17" fillId="0" borderId="0" xfId="0" applyFont="1" applyFill="1" applyBorder="1" applyAlignment="1" applyProtection="1">
      <alignment/>
      <protection/>
    </xf>
    <xf numFmtId="1" fontId="4" fillId="0" borderId="0" xfId="0" applyNumberFormat="1" applyFont="1" applyFill="1" applyBorder="1" applyAlignment="1" applyProtection="1">
      <alignment horizontal="left"/>
      <protection/>
    </xf>
    <xf numFmtId="173" fontId="4" fillId="34" borderId="0" xfId="0" applyNumberFormat="1" applyFont="1" applyFill="1" applyBorder="1" applyAlignment="1" applyProtection="1">
      <alignment horizontal="left" vertical="center"/>
      <protection/>
    </xf>
    <xf numFmtId="0" fontId="4" fillId="34" borderId="0" xfId="0" applyFont="1" applyFill="1" applyBorder="1" applyAlignment="1" applyProtection="1">
      <alignment horizontal="left"/>
      <protection/>
    </xf>
    <xf numFmtId="0" fontId="4" fillId="0" borderId="0" xfId="0" applyFont="1" applyFill="1" applyBorder="1" applyAlignment="1" applyProtection="1">
      <alignment vertical="top"/>
      <protection/>
    </xf>
    <xf numFmtId="0" fontId="20" fillId="0" borderId="0" xfId="0" applyFont="1" applyFill="1" applyBorder="1" applyAlignment="1" applyProtection="1">
      <alignment vertical="top"/>
      <protection/>
    </xf>
    <xf numFmtId="0" fontId="4" fillId="0" borderId="0" xfId="0" applyFont="1" applyFill="1" applyAlignment="1" applyProtection="1">
      <alignment vertical="top"/>
      <protection/>
    </xf>
    <xf numFmtId="0" fontId="4" fillId="0" borderId="0" xfId="0" applyFont="1" applyFill="1" applyBorder="1" applyAlignment="1" applyProtection="1">
      <alignment horizontal="left"/>
      <protection/>
    </xf>
    <xf numFmtId="0" fontId="4" fillId="0" borderId="0" xfId="0" applyFont="1" applyFill="1" applyAlignment="1" applyProtection="1">
      <alignment horizontal="left"/>
      <protection/>
    </xf>
    <xf numFmtId="0" fontId="16" fillId="0" borderId="0" xfId="78" applyFont="1">
      <alignment/>
      <protection/>
    </xf>
    <xf numFmtId="0" fontId="4" fillId="0" borderId="0" xfId="78" applyFont="1">
      <alignment/>
      <protection/>
    </xf>
    <xf numFmtId="0" fontId="42" fillId="0" borderId="0" xfId="78" applyFont="1">
      <alignment/>
      <protection/>
    </xf>
    <xf numFmtId="0" fontId="43" fillId="0" borderId="0" xfId="78" applyFont="1">
      <alignment/>
      <protection/>
    </xf>
    <xf numFmtId="0" fontId="44" fillId="0" borderId="0" xfId="78" applyFont="1">
      <alignment/>
      <protection/>
    </xf>
    <xf numFmtId="0" fontId="1" fillId="0" borderId="0" xfId="78" applyFont="1">
      <alignment/>
      <protection/>
    </xf>
    <xf numFmtId="0" fontId="13" fillId="0" borderId="0" xfId="78" applyFont="1">
      <alignment/>
      <protection/>
    </xf>
    <xf numFmtId="0" fontId="45" fillId="0" borderId="0" xfId="78" applyFont="1">
      <alignment/>
      <protection/>
    </xf>
    <xf numFmtId="0" fontId="11" fillId="0" borderId="0" xfId="78" applyFont="1">
      <alignment/>
      <protection/>
    </xf>
    <xf numFmtId="14" fontId="11" fillId="0" borderId="0" xfId="78" applyNumberFormat="1" applyFont="1">
      <alignment/>
      <protection/>
    </xf>
    <xf numFmtId="0" fontId="14" fillId="0" borderId="0" xfId="78" applyFont="1">
      <alignment/>
      <protection/>
    </xf>
    <xf numFmtId="0" fontId="44" fillId="0" borderId="0" xfId="78" applyFont="1" applyProtection="1">
      <alignment/>
      <protection locked="0"/>
    </xf>
    <xf numFmtId="0" fontId="11" fillId="0" borderId="0" xfId="78" applyFont="1" applyProtection="1">
      <alignment/>
      <protection locked="0"/>
    </xf>
    <xf numFmtId="0" fontId="44" fillId="0" borderId="0" xfId="78" applyFont="1" applyFill="1">
      <alignment/>
      <protection/>
    </xf>
    <xf numFmtId="0" fontId="1" fillId="0" borderId="0" xfId="78" applyFont="1" applyFill="1">
      <alignment/>
      <protection/>
    </xf>
    <xf numFmtId="0" fontId="10" fillId="11" borderId="0" xfId="78" applyFont="1" applyFill="1" applyBorder="1" applyProtection="1">
      <alignment/>
      <protection locked="0"/>
    </xf>
    <xf numFmtId="0" fontId="10" fillId="11" borderId="13" xfId="78" applyFont="1" applyFill="1" applyBorder="1" applyProtection="1">
      <alignment/>
      <protection locked="0"/>
    </xf>
    <xf numFmtId="172" fontId="11" fillId="0" borderId="0" xfId="78" applyNumberFormat="1" applyFont="1">
      <alignment/>
      <protection/>
    </xf>
    <xf numFmtId="4" fontId="10" fillId="11" borderId="13" xfId="85" applyNumberFormat="1" applyFont="1" applyFill="1" applyBorder="1" applyAlignment="1" applyProtection="1">
      <alignment/>
      <protection locked="0"/>
    </xf>
    <xf numFmtId="0" fontId="10" fillId="11" borderId="10" xfId="78" applyFont="1" applyFill="1" applyBorder="1" applyProtection="1">
      <alignment/>
      <protection locked="0"/>
    </xf>
    <xf numFmtId="0" fontId="11" fillId="0" borderId="0" xfId="78" applyFont="1" applyFill="1">
      <alignment/>
      <protection/>
    </xf>
    <xf numFmtId="0" fontId="13" fillId="0" borderId="0" xfId="78" applyFont="1" applyFill="1">
      <alignment/>
      <protection/>
    </xf>
    <xf numFmtId="0" fontId="45" fillId="0" borderId="0" xfId="78" applyFont="1" applyFill="1">
      <alignment/>
      <protection/>
    </xf>
    <xf numFmtId="186" fontId="1" fillId="0" borderId="0" xfId="78" applyNumberFormat="1" applyFont="1">
      <alignment/>
      <protection/>
    </xf>
    <xf numFmtId="186" fontId="45" fillId="0" borderId="0" xfId="78" applyNumberFormat="1" applyFont="1">
      <alignment/>
      <protection/>
    </xf>
    <xf numFmtId="3" fontId="10" fillId="11" borderId="10" xfId="85" applyNumberFormat="1" applyFont="1" applyFill="1" applyBorder="1" applyAlignment="1" applyProtection="1">
      <alignment horizontal="right"/>
      <protection locked="0"/>
    </xf>
    <xf numFmtId="186" fontId="14" fillId="0" borderId="0" xfId="78" applyNumberFormat="1" applyFont="1">
      <alignment/>
      <protection/>
    </xf>
    <xf numFmtId="4" fontId="10" fillId="11" borderId="0" xfId="85" applyNumberFormat="1" applyFont="1" applyFill="1" applyBorder="1" applyAlignment="1" applyProtection="1">
      <alignment horizontal="right"/>
      <protection locked="0"/>
    </xf>
    <xf numFmtId="186" fontId="45" fillId="0" borderId="0" xfId="78" applyNumberFormat="1" applyFont="1" applyFill="1">
      <alignment/>
      <protection/>
    </xf>
    <xf numFmtId="172" fontId="11" fillId="0" borderId="0" xfId="78" applyNumberFormat="1" applyFont="1" applyFill="1" applyBorder="1">
      <alignment/>
      <protection/>
    </xf>
    <xf numFmtId="172" fontId="44" fillId="0" borderId="0" xfId="78" applyNumberFormat="1" applyFont="1" applyFill="1" applyBorder="1">
      <alignment/>
      <protection/>
    </xf>
    <xf numFmtId="172" fontId="44" fillId="0" borderId="0" xfId="78" applyNumberFormat="1" applyFont="1">
      <alignment/>
      <protection/>
    </xf>
    <xf numFmtId="172" fontId="13" fillId="0" borderId="0" xfId="78" applyNumberFormat="1" applyFont="1" applyFill="1" applyBorder="1">
      <alignment/>
      <protection/>
    </xf>
    <xf numFmtId="7" fontId="44" fillId="0" borderId="0" xfId="64" applyNumberFormat="1" applyFont="1" applyAlignment="1" applyProtection="1">
      <alignment horizontal="right"/>
      <protection/>
    </xf>
    <xf numFmtId="0" fontId="48" fillId="0" borderId="0" xfId="78" applyFont="1" applyFill="1">
      <alignment/>
      <protection/>
    </xf>
    <xf numFmtId="0" fontId="49" fillId="0" borderId="0" xfId="78" applyFont="1" applyFill="1">
      <alignment/>
      <protection/>
    </xf>
    <xf numFmtId="0" fontId="4" fillId="34" borderId="0" xfId="0" applyFont="1" applyFill="1" applyBorder="1" applyAlignment="1" applyProtection="1">
      <alignment horizontal="left" vertical="center" wrapText="1"/>
      <protection/>
    </xf>
    <xf numFmtId="173" fontId="4" fillId="34" borderId="11" xfId="0" applyNumberFormat="1" applyFont="1" applyFill="1" applyBorder="1" applyAlignment="1" applyProtection="1">
      <alignment vertical="center"/>
      <protection/>
    </xf>
    <xf numFmtId="173" fontId="19" fillId="34" borderId="11" xfId="0" applyNumberFormat="1" applyFont="1" applyFill="1" applyBorder="1" applyAlignment="1" applyProtection="1">
      <alignment vertical="center"/>
      <protection/>
    </xf>
    <xf numFmtId="173" fontId="53" fillId="0" borderId="11" xfId="0" applyNumberFormat="1" applyFont="1" applyFill="1" applyBorder="1" applyAlignment="1" applyProtection="1">
      <alignment horizontal="right" vertical="center"/>
      <protection locked="0"/>
    </xf>
    <xf numFmtId="0" fontId="17" fillId="34" borderId="0" xfId="0" applyFont="1" applyFill="1" applyBorder="1" applyAlignment="1" applyProtection="1">
      <alignment/>
      <protection/>
    </xf>
    <xf numFmtId="0" fontId="53" fillId="0" borderId="0" xfId="0" applyFont="1" applyFill="1" applyAlignment="1" applyProtection="1">
      <alignment/>
      <protection/>
    </xf>
    <xf numFmtId="0" fontId="53" fillId="0" borderId="0" xfId="0" applyFont="1" applyFill="1" applyBorder="1" applyAlignment="1" applyProtection="1">
      <alignment vertical="top"/>
      <protection hidden="1"/>
    </xf>
    <xf numFmtId="0" fontId="4" fillId="34" borderId="14" xfId="0" applyFont="1" applyFill="1" applyBorder="1" applyAlignment="1" applyProtection="1">
      <alignment horizontal="left" vertical="center" wrapText="1"/>
      <protection/>
    </xf>
    <xf numFmtId="0" fontId="4" fillId="34" borderId="14" xfId="0" applyFont="1" applyFill="1" applyBorder="1" applyAlignment="1" applyProtection="1">
      <alignment horizontal="left" vertical="center"/>
      <protection/>
    </xf>
    <xf numFmtId="0" fontId="53" fillId="34" borderId="0" xfId="0"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indent="1"/>
      <protection locked="0"/>
    </xf>
    <xf numFmtId="14" fontId="4" fillId="0" borderId="11" xfId="0" applyNumberFormat="1" applyFont="1" applyFill="1" applyBorder="1" applyAlignment="1" applyProtection="1">
      <alignment horizontal="left" indent="1"/>
      <protection locked="0"/>
    </xf>
    <xf numFmtId="0" fontId="4" fillId="0" borderId="11" xfId="0" applyFont="1" applyFill="1" applyBorder="1" applyAlignment="1" applyProtection="1">
      <alignment horizontal="left" indent="1"/>
      <protection locked="0"/>
    </xf>
    <xf numFmtId="173" fontId="4" fillId="0" borderId="11" xfId="0" applyNumberFormat="1" applyFont="1" applyFill="1" applyBorder="1" applyAlignment="1" applyProtection="1">
      <alignment horizontal="left" indent="1"/>
      <protection locked="0"/>
    </xf>
    <xf numFmtId="173" fontId="19" fillId="34" borderId="0" xfId="0" applyNumberFormat="1" applyFont="1" applyFill="1" applyBorder="1" applyAlignment="1" applyProtection="1">
      <alignment/>
      <protection locked="0"/>
    </xf>
    <xf numFmtId="0" fontId="4" fillId="0" borderId="0" xfId="0" applyFont="1" applyFill="1" applyBorder="1" applyAlignment="1" applyProtection="1">
      <alignment horizontal="left" vertical="top"/>
      <protection/>
    </xf>
    <xf numFmtId="0" fontId="54" fillId="34" borderId="0" xfId="0" applyFont="1" applyFill="1" applyBorder="1" applyAlignment="1" applyProtection="1">
      <alignment horizontal="center"/>
      <protection/>
    </xf>
    <xf numFmtId="0" fontId="9" fillId="11" borderId="12" xfId="78" applyFont="1" applyFill="1" applyBorder="1">
      <alignment/>
      <protection/>
    </xf>
    <xf numFmtId="0" fontId="10" fillId="11" borderId="0" xfId="78" applyFont="1" applyFill="1" applyBorder="1">
      <alignment/>
      <protection/>
    </xf>
    <xf numFmtId="0" fontId="9" fillId="11" borderId="0" xfId="78" applyFont="1" applyFill="1" applyBorder="1">
      <alignment/>
      <protection/>
    </xf>
    <xf numFmtId="0" fontId="7" fillId="11" borderId="0" xfId="78" applyFont="1" applyFill="1" applyBorder="1">
      <alignment/>
      <protection/>
    </xf>
    <xf numFmtId="0" fontId="13" fillId="11" borderId="0" xfId="78" applyFont="1" applyFill="1" applyBorder="1">
      <alignment/>
      <protection/>
    </xf>
    <xf numFmtId="0" fontId="12" fillId="11" borderId="0" xfId="78" applyFont="1" applyFill="1" applyBorder="1">
      <alignment/>
      <protection/>
    </xf>
    <xf numFmtId="44" fontId="11" fillId="11" borderId="0" xfId="85" applyFont="1" applyFill="1" applyBorder="1" applyAlignment="1">
      <alignment/>
    </xf>
    <xf numFmtId="44" fontId="10" fillId="11" borderId="0" xfId="85" applyFont="1" applyFill="1" applyBorder="1" applyAlignment="1">
      <alignment/>
    </xf>
    <xf numFmtId="0" fontId="19" fillId="11" borderId="0" xfId="78" applyFont="1" applyFill="1">
      <alignment/>
      <protection/>
    </xf>
    <xf numFmtId="0" fontId="40" fillId="11" borderId="0" xfId="78" applyFont="1" applyFill="1">
      <alignment/>
      <protection/>
    </xf>
    <xf numFmtId="0" fontId="41" fillId="11" borderId="0" xfId="78" applyFont="1" applyFill="1">
      <alignment/>
      <protection/>
    </xf>
    <xf numFmtId="0" fontId="7" fillId="11" borderId="0" xfId="78" applyFont="1" applyFill="1">
      <alignment/>
      <protection/>
    </xf>
    <xf numFmtId="0" fontId="8" fillId="11" borderId="0" xfId="85" applyNumberFormat="1" applyFont="1" applyFill="1" applyBorder="1" applyAlignment="1">
      <alignment horizontal="center"/>
    </xf>
    <xf numFmtId="44" fontId="7" fillId="11" borderId="0" xfId="85" applyFont="1" applyFill="1" applyBorder="1" applyAlignment="1">
      <alignment/>
    </xf>
    <xf numFmtId="0" fontId="6" fillId="11" borderId="12" xfId="78" applyFont="1" applyFill="1" applyBorder="1">
      <alignment/>
      <protection/>
    </xf>
    <xf numFmtId="0" fontId="7" fillId="11" borderId="12" xfId="78" applyFont="1" applyFill="1" applyBorder="1">
      <alignment/>
      <protection/>
    </xf>
    <xf numFmtId="44" fontId="8" fillId="11" borderId="12" xfId="85" applyFont="1" applyFill="1" applyBorder="1" applyAlignment="1">
      <alignment horizontal="right"/>
    </xf>
    <xf numFmtId="44" fontId="7" fillId="11" borderId="12" xfId="85" applyFont="1" applyFill="1" applyBorder="1" applyAlignment="1">
      <alignment/>
    </xf>
    <xf numFmtId="44" fontId="9" fillId="11" borderId="0" xfId="85" applyFont="1" applyFill="1" applyBorder="1" applyAlignment="1">
      <alignment/>
    </xf>
    <xf numFmtId="0" fontId="10" fillId="11" borderId="0" xfId="78" applyFont="1" applyFill="1" applyBorder="1" applyAlignment="1">
      <alignment horizontal="center"/>
      <protection/>
    </xf>
    <xf numFmtId="172" fontId="10" fillId="11" borderId="0" xfId="85" applyNumberFormat="1" applyFont="1" applyFill="1" applyBorder="1" applyAlignment="1">
      <alignment/>
    </xf>
    <xf numFmtId="172" fontId="10" fillId="11" borderId="0" xfId="85" applyNumberFormat="1" applyFont="1" applyFill="1" applyBorder="1" applyAlignment="1">
      <alignment horizontal="left"/>
    </xf>
    <xf numFmtId="4" fontId="10" fillId="11" borderId="0" xfId="85" applyNumberFormat="1" applyFont="1" applyFill="1" applyBorder="1" applyAlignment="1">
      <alignment/>
    </xf>
    <xf numFmtId="0" fontId="9" fillId="11" borderId="0" xfId="78" applyFont="1" applyFill="1" applyBorder="1" applyAlignment="1">
      <alignment horizontal="center"/>
      <protection/>
    </xf>
    <xf numFmtId="172" fontId="9" fillId="11" borderId="0" xfId="85" applyNumberFormat="1" applyFont="1" applyFill="1" applyBorder="1" applyAlignment="1">
      <alignment/>
    </xf>
    <xf numFmtId="172" fontId="9" fillId="11" borderId="0" xfId="85" applyNumberFormat="1" applyFont="1" applyFill="1" applyBorder="1" applyAlignment="1">
      <alignment horizontal="center"/>
    </xf>
    <xf numFmtId="4" fontId="9" fillId="11" borderId="0" xfId="85" applyNumberFormat="1" applyFont="1" applyFill="1" applyBorder="1" applyAlignment="1">
      <alignment/>
    </xf>
    <xf numFmtId="172" fontId="12" fillId="11" borderId="0" xfId="78" applyNumberFormat="1" applyFont="1" applyFill="1" applyBorder="1" applyProtection="1">
      <alignment/>
      <protection hidden="1"/>
    </xf>
    <xf numFmtId="4" fontId="10" fillId="11" borderId="0" xfId="85" applyNumberFormat="1" applyFont="1" applyFill="1" applyBorder="1" applyAlignment="1">
      <alignment horizontal="right"/>
    </xf>
    <xf numFmtId="4" fontId="15" fillId="11" borderId="0" xfId="85" applyNumberFormat="1" applyFont="1" applyFill="1" applyBorder="1" applyAlignment="1">
      <alignment/>
    </xf>
    <xf numFmtId="0" fontId="15" fillId="11" borderId="0" xfId="78" applyFont="1" applyFill="1" applyBorder="1">
      <alignment/>
      <protection/>
    </xf>
    <xf numFmtId="0" fontId="9" fillId="11" borderId="10" xfId="78" applyFont="1" applyFill="1" applyBorder="1">
      <alignment/>
      <protection/>
    </xf>
    <xf numFmtId="172" fontId="9" fillId="11" borderId="10" xfId="85" applyNumberFormat="1" applyFont="1" applyFill="1" applyBorder="1" applyAlignment="1">
      <alignment/>
    </xf>
    <xf numFmtId="172" fontId="9" fillId="11" borderId="12" xfId="85" applyNumberFormat="1" applyFont="1" applyFill="1" applyBorder="1" applyAlignment="1">
      <alignment/>
    </xf>
    <xf numFmtId="172" fontId="7" fillId="11" borderId="12" xfId="85" applyNumberFormat="1" applyFont="1" applyFill="1" applyBorder="1" applyAlignment="1">
      <alignment/>
    </xf>
    <xf numFmtId="172" fontId="10" fillId="11" borderId="0" xfId="85" applyNumberFormat="1" applyFont="1" applyFill="1" applyBorder="1" applyAlignment="1" applyProtection="1">
      <alignment horizontal="left"/>
      <protection locked="0"/>
    </xf>
    <xf numFmtId="172" fontId="15" fillId="11" borderId="0" xfId="78" applyNumberFormat="1" applyFont="1" applyFill="1" applyBorder="1" applyAlignment="1">
      <alignment horizontal="right"/>
      <protection/>
    </xf>
    <xf numFmtId="172" fontId="9" fillId="11" borderId="10" xfId="78" applyNumberFormat="1" applyFont="1" applyFill="1" applyBorder="1">
      <alignment/>
      <protection/>
    </xf>
    <xf numFmtId="172" fontId="9" fillId="11" borderId="0" xfId="78" applyNumberFormat="1" applyFont="1" applyFill="1" applyBorder="1">
      <alignment/>
      <protection/>
    </xf>
    <xf numFmtId="172" fontId="8" fillId="11" borderId="12" xfId="78" applyNumberFormat="1" applyFont="1" applyFill="1" applyBorder="1" applyAlignment="1">
      <alignment horizontal="right"/>
      <protection/>
    </xf>
    <xf numFmtId="172" fontId="7" fillId="11" borderId="12" xfId="78" applyNumberFormat="1" applyFont="1" applyFill="1" applyBorder="1" applyAlignment="1">
      <alignment horizontal="right"/>
      <protection/>
    </xf>
    <xf numFmtId="172" fontId="10" fillId="11" borderId="0" xfId="78" applyNumberFormat="1" applyFont="1" applyFill="1" applyBorder="1">
      <alignment/>
      <protection/>
    </xf>
    <xf numFmtId="172" fontId="7" fillId="11" borderId="0" xfId="78" applyNumberFormat="1" applyFont="1" applyFill="1" applyBorder="1">
      <alignment/>
      <protection/>
    </xf>
    <xf numFmtId="172" fontId="55" fillId="11" borderId="0" xfId="78" applyNumberFormat="1" applyFont="1" applyFill="1" applyBorder="1">
      <alignment/>
      <protection/>
    </xf>
    <xf numFmtId="172" fontId="10" fillId="11" borderId="15" xfId="78" applyNumberFormat="1" applyFont="1" applyFill="1" applyBorder="1">
      <alignment/>
      <protection/>
    </xf>
    <xf numFmtId="172" fontId="10" fillId="11" borderId="16" xfId="78" applyNumberFormat="1" applyFont="1" applyFill="1" applyBorder="1">
      <alignment/>
      <protection/>
    </xf>
    <xf numFmtId="0" fontId="7" fillId="11" borderId="0" xfId="78" applyFont="1" applyFill="1" applyBorder="1" applyAlignment="1">
      <alignment wrapText="1"/>
      <protection/>
    </xf>
    <xf numFmtId="0" fontId="51" fillId="11" borderId="10" xfId="78" applyFont="1" applyFill="1" applyBorder="1">
      <alignment/>
      <protection/>
    </xf>
    <xf numFmtId="0" fontId="7" fillId="11" borderId="10" xfId="78" applyFont="1" applyFill="1" applyBorder="1">
      <alignment/>
      <protection/>
    </xf>
    <xf numFmtId="0" fontId="44" fillId="11" borderId="0" xfId="78" applyFont="1" applyFill="1">
      <alignment/>
      <protection/>
    </xf>
    <xf numFmtId="0" fontId="44" fillId="11" borderId="10" xfId="78" applyFont="1" applyFill="1" applyBorder="1">
      <alignment/>
      <protection/>
    </xf>
    <xf numFmtId="0" fontId="56" fillId="34" borderId="12" xfId="0" applyFont="1" applyFill="1" applyBorder="1" applyAlignment="1" applyProtection="1">
      <alignment horizontal="left"/>
      <protection/>
    </xf>
    <xf numFmtId="0" fontId="19" fillId="34" borderId="0" xfId="0" applyFont="1" applyFill="1" applyBorder="1" applyAlignment="1" applyProtection="1">
      <alignment horizontal="left" vertical="center"/>
      <protection/>
    </xf>
    <xf numFmtId="10" fontId="19" fillId="0" borderId="11" xfId="0" applyNumberFormat="1" applyFont="1" applyFill="1" applyBorder="1" applyAlignment="1" applyProtection="1">
      <alignment vertical="center"/>
      <protection locked="0"/>
    </xf>
    <xf numFmtId="0" fontId="19" fillId="34" borderId="0" xfId="0" applyFont="1" applyFill="1" applyBorder="1" applyAlignment="1" applyProtection="1">
      <alignment/>
      <protection/>
    </xf>
    <xf numFmtId="173" fontId="19" fillId="0" borderId="11" xfId="0" applyNumberFormat="1" applyFont="1" applyFill="1" applyBorder="1" applyAlignment="1" applyProtection="1">
      <alignment horizontal="right" vertical="center"/>
      <protection locked="0"/>
    </xf>
    <xf numFmtId="0" fontId="56" fillId="34" borderId="0" xfId="0" applyFont="1" applyFill="1" applyBorder="1" applyAlignment="1" applyProtection="1">
      <alignment horizontal="left"/>
      <protection/>
    </xf>
    <xf numFmtId="1" fontId="19" fillId="34" borderId="11" xfId="0" applyNumberFormat="1" applyFont="1" applyFill="1" applyBorder="1" applyAlignment="1" applyProtection="1">
      <alignment horizontal="left"/>
      <protection/>
    </xf>
    <xf numFmtId="173" fontId="19" fillId="34" borderId="11" xfId="0" applyNumberFormat="1" applyFont="1" applyFill="1" applyBorder="1" applyAlignment="1" applyProtection="1">
      <alignment horizontal="left" vertical="center" indent="1"/>
      <protection/>
    </xf>
    <xf numFmtId="173" fontId="19" fillId="34" borderId="11" xfId="0" applyNumberFormat="1" applyFont="1" applyFill="1" applyBorder="1" applyAlignment="1" applyProtection="1">
      <alignment horizontal="right" vertical="center"/>
      <protection/>
    </xf>
    <xf numFmtId="173" fontId="4" fillId="34" borderId="11" xfId="0" applyNumberFormat="1" applyFont="1" applyFill="1" applyBorder="1" applyAlignment="1" applyProtection="1">
      <alignment horizontal="right" vertical="center"/>
      <protection/>
    </xf>
    <xf numFmtId="0" fontId="4" fillId="34" borderId="0" xfId="0" applyFont="1" applyFill="1" applyBorder="1" applyAlignment="1" applyProtection="1">
      <alignment horizontal="right" vertical="center"/>
      <protection/>
    </xf>
    <xf numFmtId="1" fontId="4" fillId="0" borderId="0" xfId="0" applyNumberFormat="1" applyFont="1" applyFill="1" applyAlignment="1" applyProtection="1">
      <alignment horizontal="left"/>
      <protection/>
    </xf>
    <xf numFmtId="14" fontId="4" fillId="0" borderId="0" xfId="0" applyNumberFormat="1" applyFont="1" applyFill="1" applyAlignment="1" applyProtection="1">
      <alignment/>
      <protection/>
    </xf>
    <xf numFmtId="0" fontId="4" fillId="0" borderId="0" xfId="0" applyNumberFormat="1" applyFont="1" applyFill="1" applyAlignment="1" applyProtection="1">
      <alignment/>
      <protection/>
    </xf>
    <xf numFmtId="14" fontId="4" fillId="36" borderId="0" xfId="0" applyNumberFormat="1" applyFont="1" applyFill="1" applyAlignment="1" applyProtection="1">
      <alignment/>
      <protection/>
    </xf>
    <xf numFmtId="43" fontId="4" fillId="36" borderId="0" xfId="69" applyFont="1" applyFill="1" applyAlignment="1" applyProtection="1">
      <alignment/>
      <protection/>
    </xf>
    <xf numFmtId="0" fontId="65" fillId="0" borderId="17" xfId="0" applyFont="1" applyBorder="1" applyAlignment="1">
      <alignment/>
    </xf>
    <xf numFmtId="0" fontId="0" fillId="0" borderId="18" xfId="0" applyBorder="1" applyAlignment="1">
      <alignment/>
    </xf>
    <xf numFmtId="0" fontId="0" fillId="0" borderId="11" xfId="0" applyBorder="1" applyAlignment="1">
      <alignment/>
    </xf>
    <xf numFmtId="8" fontId="0" fillId="0" borderId="18" xfId="0" applyNumberFormat="1" applyBorder="1" applyAlignment="1">
      <alignment/>
    </xf>
    <xf numFmtId="8" fontId="0" fillId="0" borderId="0" xfId="0" applyNumberFormat="1" applyAlignment="1">
      <alignment/>
    </xf>
    <xf numFmtId="8" fontId="0" fillId="36" borderId="18" xfId="0" applyNumberFormat="1" applyFill="1" applyBorder="1" applyAlignment="1">
      <alignment/>
    </xf>
    <xf numFmtId="8" fontId="0" fillId="36" borderId="11" xfId="0" applyNumberFormat="1" applyFill="1" applyBorder="1" applyAlignment="1">
      <alignment/>
    </xf>
    <xf numFmtId="0" fontId="4" fillId="0" borderId="0" xfId="0" applyFont="1" applyFill="1" applyBorder="1" applyAlignment="1" applyProtection="1">
      <alignment horizontal="right" vertical="center"/>
      <protection/>
    </xf>
    <xf numFmtId="0" fontId="4" fillId="37" borderId="11" xfId="0" applyFont="1" applyFill="1" applyBorder="1" applyAlignment="1" applyProtection="1">
      <alignment/>
      <protection/>
    </xf>
    <xf numFmtId="0" fontId="66" fillId="0" borderId="0" xfId="0" applyFont="1" applyFill="1" applyAlignment="1" applyProtection="1">
      <alignment/>
      <protection/>
    </xf>
    <xf numFmtId="2" fontId="66" fillId="0" borderId="0" xfId="0" applyNumberFormat="1" applyFont="1" applyFill="1" applyAlignment="1" applyProtection="1">
      <alignment horizontal="left"/>
      <protection/>
    </xf>
    <xf numFmtId="173" fontId="4" fillId="0" borderId="11" xfId="0" applyNumberFormat="1" applyFont="1" applyFill="1" applyBorder="1" applyAlignment="1" applyProtection="1">
      <alignment/>
      <protection/>
    </xf>
    <xf numFmtId="173" fontId="4" fillId="0" borderId="0" xfId="0" applyNumberFormat="1" applyFont="1" applyFill="1" applyBorder="1" applyAlignment="1" applyProtection="1">
      <alignment horizontal="right"/>
      <protection/>
    </xf>
    <xf numFmtId="9" fontId="4" fillId="38" borderId="11" xfId="0" applyNumberFormat="1" applyFont="1" applyFill="1" applyBorder="1" applyAlignment="1" applyProtection="1">
      <alignment/>
      <protection locked="0"/>
    </xf>
    <xf numFmtId="0" fontId="5" fillId="34" borderId="0" xfId="0" applyNumberFormat="1" applyFont="1" applyFill="1" applyBorder="1" applyAlignment="1" applyProtection="1">
      <alignment horizontal="left"/>
      <protection/>
    </xf>
    <xf numFmtId="173" fontId="4" fillId="0" borderId="11" xfId="0" applyNumberFormat="1" applyFont="1" applyFill="1" applyBorder="1" applyAlignment="1" applyProtection="1">
      <alignment horizontal="left" vertical="center" indent="1"/>
      <protection locked="0"/>
    </xf>
    <xf numFmtId="173" fontId="19" fillId="0" borderId="11" xfId="0" applyNumberFormat="1" applyFont="1" applyFill="1" applyBorder="1" applyAlignment="1" applyProtection="1">
      <alignment horizontal="left" vertical="center" indent="1"/>
      <protection locked="0"/>
    </xf>
    <xf numFmtId="173" fontId="5" fillId="0" borderId="11" xfId="0" applyNumberFormat="1" applyFont="1" applyFill="1" applyBorder="1" applyAlignment="1" applyProtection="1">
      <alignment horizontal="right" vertical="center"/>
      <protection/>
    </xf>
    <xf numFmtId="0" fontId="4" fillId="0" borderId="0" xfId="0" applyFont="1" applyFill="1" applyAlignment="1" applyProtection="1">
      <alignment/>
      <protection/>
    </xf>
    <xf numFmtId="0" fontId="19" fillId="0" borderId="0" xfId="76" applyNumberFormat="1" applyFont="1" applyFill="1" applyBorder="1" applyAlignment="1" applyProtection="1">
      <alignment horizontal="left" vertical="top"/>
      <protection/>
    </xf>
    <xf numFmtId="0" fontId="4" fillId="0" borderId="0" xfId="0" applyFont="1" applyAlignment="1">
      <alignment horizontal="left" vertical="top"/>
    </xf>
    <xf numFmtId="0" fontId="0" fillId="0" borderId="0" xfId="0" applyAlignment="1">
      <alignment horizontal="left" vertical="top"/>
    </xf>
    <xf numFmtId="173" fontId="67" fillId="0" borderId="11" xfId="0" applyNumberFormat="1" applyFont="1" applyBorder="1" applyAlignment="1">
      <alignment horizontal="right" vertical="top"/>
    </xf>
    <xf numFmtId="0" fontId="4" fillId="34" borderId="10" xfId="0" applyFont="1" applyFill="1" applyBorder="1" applyAlignment="1" applyProtection="1">
      <alignment horizontal="right" vertical="center"/>
      <protection/>
    </xf>
    <xf numFmtId="0" fontId="4" fillId="0" borderId="19" xfId="0" applyFont="1" applyFill="1" applyBorder="1" applyAlignment="1" applyProtection="1">
      <alignment vertical="center"/>
      <protection/>
    </xf>
    <xf numFmtId="0" fontId="4" fillId="0" borderId="20" xfId="0" applyFont="1" applyFill="1" applyBorder="1" applyAlignment="1" applyProtection="1">
      <alignment horizontal="left" vertical="center"/>
      <protection/>
    </xf>
    <xf numFmtId="0" fontId="4" fillId="0" borderId="21" xfId="0" applyFont="1" applyFill="1" applyBorder="1" applyAlignment="1" applyProtection="1">
      <alignment vertical="center"/>
      <protection/>
    </xf>
    <xf numFmtId="0" fontId="4" fillId="0" borderId="22" xfId="0" applyFont="1" applyFill="1" applyBorder="1" applyAlignment="1" applyProtection="1">
      <alignment horizontal="left" vertical="center"/>
      <protection/>
    </xf>
    <xf numFmtId="0" fontId="0" fillId="0" borderId="23" xfId="0" applyBorder="1" applyAlignment="1">
      <alignment/>
    </xf>
    <xf numFmtId="0" fontId="4" fillId="0" borderId="24" xfId="0" applyFont="1" applyFill="1" applyBorder="1" applyAlignment="1" applyProtection="1">
      <alignment vertical="center"/>
      <protection/>
    </xf>
    <xf numFmtId="0" fontId="4" fillId="0" borderId="14" xfId="0" applyFont="1" applyFill="1" applyBorder="1" applyAlignment="1" applyProtection="1">
      <alignment horizontal="left" vertical="center"/>
      <protection/>
    </xf>
    <xf numFmtId="0" fontId="4" fillId="0" borderId="24" xfId="0" applyFont="1" applyFill="1" applyBorder="1" applyAlignment="1" applyProtection="1">
      <alignment/>
      <protection/>
    </xf>
    <xf numFmtId="0" fontId="4" fillId="0" borderId="14" xfId="0" applyFont="1" applyFill="1" applyBorder="1" applyAlignment="1" applyProtection="1">
      <alignment horizontal="left"/>
      <protection/>
    </xf>
    <xf numFmtId="0" fontId="4" fillId="0" borderId="21" xfId="0" applyFont="1" applyFill="1" applyBorder="1" applyAlignment="1" applyProtection="1">
      <alignment/>
      <protection/>
    </xf>
    <xf numFmtId="0" fontId="4" fillId="0" borderId="22" xfId="0" applyFont="1" applyFill="1" applyBorder="1" applyAlignment="1" applyProtection="1">
      <alignment horizontal="left"/>
      <protection/>
    </xf>
    <xf numFmtId="0" fontId="4" fillId="0" borderId="19" xfId="0" applyFont="1" applyFill="1" applyBorder="1" applyAlignment="1" applyProtection="1">
      <alignment/>
      <protection/>
    </xf>
    <xf numFmtId="0" fontId="4" fillId="0" borderId="20" xfId="0" applyFont="1" applyFill="1" applyBorder="1" applyAlignment="1" applyProtection="1">
      <alignment horizontal="left"/>
      <protection/>
    </xf>
    <xf numFmtId="0" fontId="65" fillId="0" borderId="25" xfId="0" applyFont="1" applyBorder="1" applyAlignment="1">
      <alignment/>
    </xf>
    <xf numFmtId="0" fontId="0" fillId="0" borderId="22" xfId="0" applyBorder="1" applyAlignment="1">
      <alignment/>
    </xf>
    <xf numFmtId="0" fontId="5" fillId="34" borderId="0" xfId="0" applyFont="1" applyFill="1" applyBorder="1" applyAlignment="1" applyProtection="1">
      <alignment vertical="center"/>
      <protection/>
    </xf>
    <xf numFmtId="0" fontId="5" fillId="34" borderId="0" xfId="0" applyFont="1" applyFill="1" applyBorder="1" applyAlignment="1" applyProtection="1">
      <alignment/>
      <protection/>
    </xf>
    <xf numFmtId="0" fontId="4" fillId="0" borderId="0" xfId="0" applyFont="1" applyFill="1" applyBorder="1" applyAlignment="1" applyProtection="1">
      <alignment horizontal="left" vertical="top" wrapText="1"/>
      <protection/>
    </xf>
    <xf numFmtId="0" fontId="4" fillId="38" borderId="11" xfId="0" applyFont="1" applyFill="1" applyBorder="1" applyAlignment="1" applyProtection="1">
      <alignment horizontal="left" vertical="center" wrapText="1"/>
      <protection locked="0"/>
    </xf>
    <xf numFmtId="0" fontId="4" fillId="0" borderId="26" xfId="0" applyFont="1" applyFill="1" applyBorder="1" applyAlignment="1" applyProtection="1">
      <alignment vertical="center"/>
      <protection/>
    </xf>
    <xf numFmtId="172" fontId="4" fillId="0" borderId="23" xfId="0" applyNumberFormat="1" applyFont="1" applyFill="1" applyBorder="1" applyAlignment="1" applyProtection="1">
      <alignment horizontal="left"/>
      <protection/>
    </xf>
    <xf numFmtId="0" fontId="4" fillId="0" borderId="23" xfId="0" applyFont="1" applyFill="1" applyBorder="1" applyAlignment="1" applyProtection="1">
      <alignment horizontal="left" vertical="center"/>
      <protection/>
    </xf>
    <xf numFmtId="1" fontId="4" fillId="0" borderId="19" xfId="0" applyNumberFormat="1" applyFont="1" applyFill="1" applyBorder="1" applyAlignment="1" applyProtection="1">
      <alignment vertical="center"/>
      <protection/>
    </xf>
    <xf numFmtId="8" fontId="4" fillId="0" borderId="20" xfId="0" applyNumberFormat="1" applyFont="1" applyFill="1" applyBorder="1" applyAlignment="1" applyProtection="1">
      <alignment horizontal="left" vertical="center"/>
      <protection/>
    </xf>
    <xf numFmtId="8" fontId="4" fillId="0" borderId="14" xfId="0" applyNumberFormat="1" applyFont="1" applyFill="1" applyBorder="1" applyAlignment="1" applyProtection="1">
      <alignment horizontal="left" vertical="center"/>
      <protection/>
    </xf>
    <xf numFmtId="1" fontId="4" fillId="0" borderId="24" xfId="0" applyNumberFormat="1" applyFont="1" applyFill="1" applyBorder="1" applyAlignment="1" applyProtection="1">
      <alignment vertical="center"/>
      <protection/>
    </xf>
    <xf numFmtId="8" fontId="4" fillId="0" borderId="22" xfId="0" applyNumberFormat="1" applyFont="1" applyFill="1" applyBorder="1" applyAlignment="1" applyProtection="1">
      <alignment horizontal="left" vertical="center"/>
      <protection/>
    </xf>
    <xf numFmtId="0" fontId="4" fillId="0" borderId="26" xfId="0" applyFont="1" applyFill="1" applyBorder="1" applyAlignment="1" applyProtection="1">
      <alignment/>
      <protection/>
    </xf>
    <xf numFmtId="172" fontId="4" fillId="0" borderId="23" xfId="0" applyNumberFormat="1" applyFont="1" applyFill="1" applyBorder="1" applyAlignment="1" applyProtection="1">
      <alignment horizontal="left"/>
      <protection locked="0"/>
    </xf>
    <xf numFmtId="173" fontId="4" fillId="0" borderId="23" xfId="0" applyNumberFormat="1" applyFont="1" applyFill="1" applyBorder="1" applyAlignment="1" applyProtection="1">
      <alignment horizontal="left" vertical="center"/>
      <protection locked="0"/>
    </xf>
    <xf numFmtId="173" fontId="4" fillId="0" borderId="23" xfId="0" applyNumberFormat="1" applyFont="1" applyFill="1" applyBorder="1" applyAlignment="1" applyProtection="1">
      <alignment horizontal="left"/>
      <protection locked="0"/>
    </xf>
    <xf numFmtId="2" fontId="4" fillId="0" borderId="23" xfId="0" applyNumberFormat="1" applyFont="1" applyFill="1" applyBorder="1" applyAlignment="1" applyProtection="1">
      <alignment horizontal="left"/>
      <protection/>
    </xf>
    <xf numFmtId="4" fontId="4" fillId="36" borderId="20" xfId="0" applyNumberFormat="1" applyFont="1" applyFill="1" applyBorder="1" applyAlignment="1" applyProtection="1">
      <alignment horizontal="left"/>
      <protection/>
    </xf>
    <xf numFmtId="4" fontId="4" fillId="36" borderId="14" xfId="0" applyNumberFormat="1" applyFont="1" applyFill="1" applyBorder="1" applyAlignment="1" applyProtection="1">
      <alignment horizontal="left"/>
      <protection/>
    </xf>
    <xf numFmtId="0" fontId="66" fillId="0" borderId="24" xfId="0" applyFont="1" applyFill="1" applyBorder="1" applyAlignment="1" applyProtection="1">
      <alignment/>
      <protection/>
    </xf>
    <xf numFmtId="4" fontId="66" fillId="0" borderId="14" xfId="0" applyNumberFormat="1" applyFont="1" applyFill="1" applyBorder="1" applyAlignment="1" applyProtection="1">
      <alignment horizontal="left"/>
      <protection/>
    </xf>
    <xf numFmtId="0" fontId="16" fillId="0" borderId="24" xfId="0" applyFont="1" applyFill="1" applyBorder="1" applyAlignment="1" applyProtection="1">
      <alignment/>
      <protection/>
    </xf>
    <xf numFmtId="4" fontId="16" fillId="0" borderId="14" xfId="0" applyNumberFormat="1" applyFont="1" applyFill="1" applyBorder="1" applyAlignment="1" applyProtection="1">
      <alignment horizontal="left"/>
      <protection/>
    </xf>
    <xf numFmtId="0" fontId="66" fillId="0" borderId="21" xfId="0" applyFont="1" applyFill="1" applyBorder="1" applyAlignment="1" applyProtection="1">
      <alignment/>
      <protection/>
    </xf>
    <xf numFmtId="0" fontId="66" fillId="0" borderId="22" xfId="0" applyFont="1" applyFill="1" applyBorder="1" applyAlignment="1" applyProtection="1">
      <alignment horizontal="left"/>
      <protection/>
    </xf>
    <xf numFmtId="14" fontId="4" fillId="0" borderId="20" xfId="0" applyNumberFormat="1" applyFont="1" applyFill="1" applyBorder="1" applyAlignment="1" applyProtection="1">
      <alignment horizontal="left"/>
      <protection/>
    </xf>
    <xf numFmtId="1" fontId="4" fillId="0" borderId="22" xfId="0" applyNumberFormat="1" applyFont="1" applyFill="1" applyBorder="1" applyAlignment="1" applyProtection="1">
      <alignment horizontal="left"/>
      <protection/>
    </xf>
    <xf numFmtId="0" fontId="4" fillId="38" borderId="11" xfId="0" applyFont="1" applyFill="1" applyBorder="1" applyAlignment="1" applyProtection="1">
      <alignment horizontal="right" vertical="center"/>
      <protection locked="0"/>
    </xf>
    <xf numFmtId="0" fontId="68" fillId="34" borderId="0" xfId="0" applyFont="1" applyFill="1" applyBorder="1" applyAlignment="1" applyProtection="1">
      <alignment horizontal="right" vertical="center"/>
      <protection/>
    </xf>
    <xf numFmtId="173" fontId="68" fillId="34" borderId="11" xfId="0" applyNumberFormat="1"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5" fillId="0" borderId="0" xfId="0" applyFont="1" applyFill="1" applyAlignment="1" applyProtection="1">
      <alignment vertical="top"/>
      <protection/>
    </xf>
    <xf numFmtId="0" fontId="5" fillId="0" borderId="0" xfId="0" applyFont="1" applyFill="1" applyAlignment="1" applyProtection="1">
      <alignment vertical="center"/>
      <protection/>
    </xf>
    <xf numFmtId="0" fontId="5" fillId="0" borderId="0" xfId="0" applyFont="1" applyFill="1" applyBorder="1" applyAlignment="1" applyProtection="1">
      <alignment horizontal="left" vertical="top"/>
      <protection/>
    </xf>
    <xf numFmtId="0" fontId="5" fillId="0" borderId="0" xfId="0" applyFont="1" applyFill="1" applyAlignment="1" applyProtection="1">
      <alignment horizontal="left"/>
      <protection/>
    </xf>
    <xf numFmtId="0" fontId="56" fillId="0" borderId="0" xfId="76" applyNumberFormat="1" applyFont="1" applyFill="1" applyBorder="1" applyAlignment="1" applyProtection="1">
      <alignment horizontal="left" vertical="top"/>
      <protection/>
    </xf>
    <xf numFmtId="0" fontId="57" fillId="0" borderId="0" xfId="0" applyFont="1" applyFill="1" applyBorder="1" applyAlignment="1" applyProtection="1">
      <alignment/>
      <protection/>
    </xf>
    <xf numFmtId="0" fontId="5" fillId="0" borderId="0" xfId="0" applyFont="1" applyAlignment="1">
      <alignment horizontal="left" vertical="top"/>
    </xf>
    <xf numFmtId="173" fontId="5" fillId="0" borderId="0" xfId="0" applyNumberFormat="1" applyFont="1" applyFill="1" applyBorder="1" applyAlignment="1" applyProtection="1">
      <alignment horizontal="left" vertical="center"/>
      <protection/>
    </xf>
    <xf numFmtId="0" fontId="4" fillId="0" borderId="10" xfId="0" applyFont="1" applyFill="1" applyBorder="1" applyAlignment="1" applyProtection="1">
      <alignment/>
      <protection/>
    </xf>
    <xf numFmtId="0" fontId="69" fillId="34" borderId="0" xfId="0" applyFont="1" applyFill="1" applyBorder="1" applyAlignment="1" applyProtection="1">
      <alignment horizontal="left" vertical="center"/>
      <protection/>
    </xf>
    <xf numFmtId="173" fontId="4" fillId="0" borderId="20" xfId="0" applyNumberFormat="1" applyFont="1" applyFill="1" applyBorder="1" applyAlignment="1" applyProtection="1">
      <alignment horizontal="left"/>
      <protection/>
    </xf>
    <xf numFmtId="173" fontId="4" fillId="0" borderId="22" xfId="0" applyNumberFormat="1" applyFont="1" applyFill="1" applyBorder="1" applyAlignment="1" applyProtection="1">
      <alignment horizontal="left"/>
      <protection/>
    </xf>
    <xf numFmtId="173" fontId="67" fillId="0" borderId="11" xfId="0" applyNumberFormat="1" applyFont="1" applyFill="1" applyBorder="1" applyAlignment="1" applyProtection="1">
      <alignment/>
      <protection/>
    </xf>
    <xf numFmtId="0" fontId="4" fillId="0" borderId="23" xfId="0" applyFont="1" applyFill="1" applyBorder="1" applyAlignment="1" applyProtection="1">
      <alignment horizontal="left"/>
      <protection/>
    </xf>
    <xf numFmtId="0" fontId="69" fillId="0" borderId="11" xfId="0" applyFont="1" applyFill="1" applyBorder="1" applyAlignment="1" applyProtection="1">
      <alignment vertical="center"/>
      <protection locked="0"/>
    </xf>
    <xf numFmtId="0" fontId="69" fillId="38" borderId="11" xfId="0" applyFont="1" applyFill="1" applyBorder="1" applyAlignment="1" applyProtection="1">
      <alignment horizontal="left" vertical="center"/>
      <protection locked="0"/>
    </xf>
    <xf numFmtId="173" fontId="69" fillId="0" borderId="11" xfId="0" applyNumberFormat="1" applyFont="1" applyFill="1" applyBorder="1" applyAlignment="1" applyProtection="1">
      <alignment horizontal="left" indent="1"/>
      <protection locked="0"/>
    </xf>
    <xf numFmtId="0" fontId="5" fillId="0" borderId="24" xfId="0" applyFont="1" applyFill="1" applyBorder="1" applyAlignment="1" applyProtection="1">
      <alignment/>
      <protection/>
    </xf>
    <xf numFmtId="173" fontId="4" fillId="0" borderId="24" xfId="0" applyNumberFormat="1" applyFont="1" applyFill="1" applyBorder="1" applyAlignment="1" applyProtection="1">
      <alignment vertical="center"/>
      <protection/>
    </xf>
    <xf numFmtId="173" fontId="69" fillId="38" borderId="11" xfId="0" applyNumberFormat="1" applyFont="1" applyFill="1" applyBorder="1" applyAlignment="1" applyProtection="1">
      <alignment vertical="center"/>
      <protection locked="0"/>
    </xf>
    <xf numFmtId="173" fontId="4" fillId="38" borderId="11" xfId="0" applyNumberFormat="1" applyFont="1" applyFill="1" applyBorder="1" applyAlignment="1" applyProtection="1">
      <alignment vertical="center"/>
      <protection locked="0"/>
    </xf>
    <xf numFmtId="173" fontId="68" fillId="34" borderId="0" xfId="0" applyNumberFormat="1" applyFont="1" applyFill="1" applyBorder="1" applyAlignment="1" applyProtection="1">
      <alignment horizontal="right" vertical="center" indent="2"/>
      <protection/>
    </xf>
    <xf numFmtId="0" fontId="4" fillId="0" borderId="0" xfId="76" applyFont="1" applyAlignment="1">
      <alignment horizontal="left" vertical="top" wrapText="1"/>
      <protection/>
    </xf>
    <xf numFmtId="173" fontId="5" fillId="0" borderId="11" xfId="76" applyNumberFormat="1" applyFont="1" applyFill="1" applyBorder="1" applyAlignment="1" applyProtection="1">
      <alignment horizontal="right" vertical="center"/>
      <protection/>
    </xf>
    <xf numFmtId="0" fontId="4" fillId="0" borderId="0" xfId="76" applyFont="1">
      <alignment/>
      <protection/>
    </xf>
    <xf numFmtId="0" fontId="14" fillId="0" borderId="0" xfId="77" applyFont="1">
      <alignment/>
      <protection/>
    </xf>
    <xf numFmtId="172" fontId="14" fillId="0" borderId="0" xfId="78" applyNumberFormat="1" applyFont="1">
      <alignment/>
      <protection/>
    </xf>
    <xf numFmtId="173" fontId="19" fillId="38" borderId="11" xfId="0" applyNumberFormat="1" applyFont="1" applyFill="1" applyBorder="1" applyAlignment="1" applyProtection="1">
      <alignment vertical="center"/>
      <protection locked="0"/>
    </xf>
    <xf numFmtId="0" fontId="0" fillId="0" borderId="0" xfId="0" applyFont="1" applyAlignment="1">
      <alignment/>
    </xf>
    <xf numFmtId="0" fontId="4" fillId="0" borderId="0" xfId="76" applyFont="1" applyFill="1" applyBorder="1" applyAlignment="1" applyProtection="1">
      <alignment wrapText="1"/>
      <protection/>
    </xf>
    <xf numFmtId="0" fontId="0" fillId="0" borderId="0" xfId="0" applyAlignment="1">
      <alignment wrapText="1"/>
    </xf>
    <xf numFmtId="0" fontId="4" fillId="0" borderId="0" xfId="0" applyFont="1" applyFill="1" applyBorder="1" applyAlignment="1" applyProtection="1">
      <alignment wrapText="1"/>
      <protection/>
    </xf>
    <xf numFmtId="0" fontId="53" fillId="34" borderId="0" xfId="0" applyFont="1" applyFill="1" applyBorder="1" applyAlignment="1" applyProtection="1">
      <alignment horizontal="left" vertical="center" wrapText="1"/>
      <protection/>
    </xf>
    <xf numFmtId="0" fontId="4" fillId="0" borderId="0" xfId="76" applyFont="1" applyAlignment="1">
      <alignment horizontal="left" vertical="top"/>
      <protection/>
    </xf>
    <xf numFmtId="0" fontId="5" fillId="34" borderId="0" xfId="0" applyFont="1" applyFill="1" applyBorder="1" applyAlignment="1" applyProtection="1">
      <alignment horizontal="left" vertical="center"/>
      <protection/>
    </xf>
    <xf numFmtId="0" fontId="19" fillId="0" borderId="0" xfId="76" applyNumberFormat="1"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19" fillId="34" borderId="0" xfId="0" applyFont="1" applyFill="1" applyBorder="1" applyAlignment="1" applyProtection="1">
      <alignment horizontal="left" vertical="center" wrapText="1"/>
      <protection/>
    </xf>
    <xf numFmtId="0" fontId="0" fillId="0" borderId="0" xfId="0" applyAlignment="1">
      <alignment horizontal="left" vertical="top" wrapText="1"/>
    </xf>
    <xf numFmtId="0" fontId="4" fillId="0" borderId="0" xfId="0" applyFont="1" applyFill="1" applyAlignment="1" applyProtection="1">
      <alignment horizontal="left" wrapText="1"/>
      <protection/>
    </xf>
    <xf numFmtId="0" fontId="18" fillId="34" borderId="10" xfId="0" applyFont="1" applyFill="1" applyBorder="1" applyAlignment="1" applyProtection="1" quotePrefix="1">
      <alignment horizontal="left" vertical="center" wrapText="1"/>
      <protection/>
    </xf>
    <xf numFmtId="0" fontId="4" fillId="34" borderId="0" xfId="0" applyFont="1" applyFill="1" applyBorder="1" applyAlignment="1" applyProtection="1">
      <alignment horizontal="left" vertical="center"/>
      <protection/>
    </xf>
    <xf numFmtId="0" fontId="0" fillId="0" borderId="0" xfId="0" applyAlignment="1">
      <alignment vertical="center"/>
    </xf>
    <xf numFmtId="0" fontId="4" fillId="38" borderId="11" xfId="0" applyFont="1" applyFill="1" applyBorder="1" applyAlignment="1" applyProtection="1">
      <alignment horizontal="left" vertical="center" wrapText="1"/>
      <protection locked="0"/>
    </xf>
    <xf numFmtId="0" fontId="4" fillId="38" borderId="26" xfId="0" applyFont="1" applyFill="1" applyBorder="1" applyAlignment="1" applyProtection="1">
      <alignment horizontal="left" vertical="center" indent="1"/>
      <protection locked="0"/>
    </xf>
    <xf numFmtId="0" fontId="4" fillId="38" borderId="23" xfId="0" applyFont="1" applyFill="1" applyBorder="1" applyAlignment="1" applyProtection="1">
      <alignment horizontal="left" vertical="center" indent="1"/>
      <protection locked="0"/>
    </xf>
    <xf numFmtId="0" fontId="4" fillId="0" borderId="0" xfId="76" applyFont="1" applyAlignment="1">
      <alignment horizontal="left" vertical="top" wrapText="1"/>
      <protection/>
    </xf>
    <xf numFmtId="0" fontId="56" fillId="34" borderId="12" xfId="0" applyFont="1" applyFill="1" applyBorder="1" applyAlignment="1" applyProtection="1">
      <alignment horizontal="left"/>
      <protection/>
    </xf>
    <xf numFmtId="0" fontId="4" fillId="34" borderId="26" xfId="0" applyFont="1" applyFill="1" applyBorder="1" applyAlignment="1" applyProtection="1">
      <alignment horizontal="left"/>
      <protection/>
    </xf>
    <xf numFmtId="0" fontId="4" fillId="34" borderId="23" xfId="0" applyFont="1" applyFill="1" applyBorder="1" applyAlignment="1" applyProtection="1">
      <alignment horizontal="left"/>
      <protection/>
    </xf>
    <xf numFmtId="0" fontId="4" fillId="34" borderId="0" xfId="0" applyFont="1" applyFill="1" applyBorder="1" applyAlignment="1" applyProtection="1">
      <alignment horizontal="left" vertical="center" wrapText="1"/>
      <protection/>
    </xf>
    <xf numFmtId="0" fontId="4" fillId="34" borderId="0" xfId="0" applyFont="1" applyFill="1" applyBorder="1" applyAlignment="1" applyProtection="1">
      <alignment horizontal="left" vertical="center" indent="2"/>
      <protection/>
    </xf>
    <xf numFmtId="0" fontId="4" fillId="0" borderId="26" xfId="0" applyFont="1" applyFill="1" applyBorder="1" applyAlignment="1" applyProtection="1">
      <alignment horizontal="left" indent="1"/>
      <protection locked="0"/>
    </xf>
    <xf numFmtId="0" fontId="0" fillId="0" borderId="23" xfId="0" applyFont="1" applyBorder="1" applyAlignment="1" applyProtection="1">
      <alignment horizontal="left" indent="1"/>
      <protection locked="0"/>
    </xf>
    <xf numFmtId="0" fontId="4" fillId="0" borderId="26" xfId="0" applyNumberFormat="1" applyFont="1" applyFill="1" applyBorder="1" applyAlignment="1" applyProtection="1">
      <alignment horizontal="left" indent="1"/>
      <protection locked="0"/>
    </xf>
    <xf numFmtId="0" fontId="4" fillId="0" borderId="23" xfId="0" applyNumberFormat="1" applyFont="1" applyFill="1" applyBorder="1" applyAlignment="1" applyProtection="1">
      <alignment horizontal="left" indent="1"/>
      <protection locked="0"/>
    </xf>
    <xf numFmtId="0" fontId="4" fillId="0" borderId="11" xfId="0" applyFont="1" applyFill="1" applyBorder="1" applyAlignment="1" applyProtection="1">
      <alignment horizontal="left" indent="1"/>
      <protection locked="0"/>
    </xf>
    <xf numFmtId="0" fontId="66" fillId="0" borderId="0" xfId="0" applyNumberFormat="1" applyFont="1" applyFill="1" applyAlignment="1" applyProtection="1">
      <alignment horizontal="left" wrapText="1"/>
      <protection/>
    </xf>
    <xf numFmtId="0" fontId="3" fillId="0" borderId="0" xfId="0" applyFont="1" applyFill="1" applyAlignment="1" applyProtection="1">
      <alignment horizontal="left"/>
      <protection/>
    </xf>
    <xf numFmtId="0" fontId="52" fillId="0" borderId="10" xfId="0" applyFont="1" applyFill="1" applyBorder="1" applyAlignment="1" applyProtection="1">
      <alignment horizontal="center"/>
      <protection/>
    </xf>
    <xf numFmtId="1" fontId="4" fillId="34" borderId="26" xfId="0" applyNumberFormat="1" applyFont="1" applyFill="1" applyBorder="1" applyAlignment="1" applyProtection="1">
      <alignment horizontal="left"/>
      <protection/>
    </xf>
    <xf numFmtId="1" fontId="4" fillId="34" borderId="23" xfId="0" applyNumberFormat="1" applyFont="1" applyFill="1" applyBorder="1" applyAlignment="1" applyProtection="1">
      <alignment horizontal="left"/>
      <protection/>
    </xf>
    <xf numFmtId="173" fontId="4" fillId="0" borderId="26" xfId="0" applyNumberFormat="1" applyFont="1" applyFill="1" applyBorder="1" applyAlignment="1" applyProtection="1">
      <alignment horizontal="left" indent="1"/>
      <protection locked="0"/>
    </xf>
    <xf numFmtId="173" fontId="4" fillId="0" borderId="23" xfId="0" applyNumberFormat="1" applyFont="1" applyFill="1" applyBorder="1" applyAlignment="1" applyProtection="1">
      <alignment horizontal="left" indent="1"/>
      <protection locked="0"/>
    </xf>
    <xf numFmtId="0" fontId="4" fillId="0" borderId="0" xfId="0" applyFont="1" applyFill="1" applyBorder="1" applyAlignment="1" applyProtection="1">
      <alignment horizontal="left" wrapText="1"/>
      <protection/>
    </xf>
    <xf numFmtId="0" fontId="0" fillId="0" borderId="0" xfId="0" applyFill="1" applyAlignment="1">
      <alignment horizontal="left" wrapText="1"/>
    </xf>
    <xf numFmtId="0" fontId="10" fillId="11" borderId="0" xfId="78" applyFont="1" applyFill="1" applyBorder="1" applyAlignment="1" applyProtection="1">
      <alignment horizontal="left"/>
      <protection locked="0"/>
    </xf>
    <xf numFmtId="0" fontId="8" fillId="11" borderId="0" xfId="78" applyFont="1" applyFill="1" applyBorder="1" applyAlignment="1">
      <alignment horizontal="left"/>
      <protection/>
    </xf>
    <xf numFmtId="0" fontId="10" fillId="11" borderId="0" xfId="78" applyFont="1" applyFill="1" applyBorder="1" applyAlignment="1" applyProtection="1">
      <alignment horizontal="left" wrapText="1"/>
      <protection locked="0"/>
    </xf>
    <xf numFmtId="0" fontId="46" fillId="11" borderId="10" xfId="78" applyFont="1" applyFill="1" applyBorder="1" applyAlignment="1">
      <alignment horizontal="center"/>
      <protection/>
    </xf>
    <xf numFmtId="0" fontId="50" fillId="11" borderId="0" xfId="78" applyFont="1" applyFill="1" applyBorder="1" applyAlignment="1">
      <alignment horizontal="left" vertical="top" wrapText="1"/>
      <protection/>
    </xf>
    <xf numFmtId="0" fontId="47" fillId="11" borderId="0" xfId="78" applyFont="1" applyFill="1" applyBorder="1" applyAlignment="1">
      <alignment horizontal="left" vertical="top" wrapText="1"/>
      <protection/>
    </xf>
    <xf numFmtId="0" fontId="10" fillId="11" borderId="0" xfId="78" applyFont="1" applyFill="1" applyBorder="1" applyAlignment="1">
      <alignment horizontal="left"/>
      <protection/>
    </xf>
  </cellXfs>
  <cellStyles count="77">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Euro" xfId="64"/>
    <cellStyle name="Euro 2" xfId="65"/>
    <cellStyle name="Euro 3" xfId="66"/>
    <cellStyle name="Gut" xfId="67"/>
    <cellStyle name="Hyperlink" xfId="68"/>
    <cellStyle name="Comma" xfId="69"/>
    <cellStyle name="Komma 2" xfId="70"/>
    <cellStyle name="Neutral" xfId="71"/>
    <cellStyle name="Notiz" xfId="72"/>
    <cellStyle name="Percent" xfId="73"/>
    <cellStyle name="Prozent 2" xfId="74"/>
    <cellStyle name="Schlecht" xfId="75"/>
    <cellStyle name="Standard 2" xfId="76"/>
    <cellStyle name="Standard 3" xfId="77"/>
    <cellStyle name="Standard_unp_BU-Tool Angemessenheit-pv00-01.2010" xfId="78"/>
    <cellStyle name="Überschrift" xfId="79"/>
    <cellStyle name="Überschrift 1" xfId="80"/>
    <cellStyle name="Überschrift 2" xfId="81"/>
    <cellStyle name="Überschrift 3" xfId="82"/>
    <cellStyle name="Überschrift 4" xfId="83"/>
    <cellStyle name="Verknüpfte Zelle" xfId="84"/>
    <cellStyle name="Currency" xfId="85"/>
    <cellStyle name="Currency [0]" xfId="86"/>
    <cellStyle name="Währung 2" xfId="87"/>
    <cellStyle name="Währung 3" xfId="88"/>
    <cellStyle name="Warnender Text" xfId="89"/>
    <cellStyle name="Zelle überprüfen" xfId="90"/>
  </cellStyles>
  <dxfs count="26">
    <dxf/>
    <dxf>
      <font>
        <u val="double"/>
      </font>
    </dxf>
    <dxf>
      <font>
        <color auto="1"/>
      </font>
      <fill>
        <patternFill>
          <bgColor indexed="24"/>
        </patternFill>
      </fill>
    </dxf>
    <dxf>
      <fill>
        <patternFill>
          <bgColor indexed="24"/>
        </patternFill>
      </fill>
      <border>
        <left/>
        <right/>
        <top/>
        <bottom/>
      </border>
    </dxf>
    <dxf/>
    <dxf>
      <fill>
        <patternFill>
          <bgColor indexed="24"/>
        </patternFill>
      </fill>
      <border>
        <left/>
        <right/>
        <top/>
        <bottom/>
      </border>
    </dxf>
    <dxf>
      <font>
        <b/>
        <i val="0"/>
        <color indexed="10"/>
      </font>
    </dxf>
    <dxf>
      <fill>
        <patternFill>
          <bgColor indexed="24"/>
        </patternFill>
      </fill>
      <border>
        <left/>
        <right/>
        <top/>
        <bottom/>
      </border>
    </dxf>
    <dxf>
      <fill>
        <patternFill>
          <bgColor indexed="24"/>
        </patternFill>
      </fill>
      <border>
        <top/>
        <bottom/>
      </border>
    </dxf>
    <dxf>
      <font>
        <color auto="1"/>
      </font>
    </dxf>
    <dxf>
      <border>
        <right/>
        <bottom/>
      </border>
    </dxf>
    <dxf>
      <fill>
        <patternFill>
          <bgColor rgb="FFE4F1F9"/>
        </patternFill>
      </fill>
      <border>
        <left/>
        <right/>
        <top/>
        <bottom/>
      </border>
    </dxf>
    <dxf>
      <fill>
        <patternFill>
          <bgColor theme="3" tint="0.5999600291252136"/>
        </patternFill>
      </fill>
    </dxf>
    <dxf>
      <font>
        <color theme="1"/>
      </font>
    </dxf>
    <dxf>
      <font>
        <color theme="1"/>
      </font>
    </dxf>
    <dxf>
      <font>
        <color theme="1"/>
      </font>
    </dxf>
    <dxf>
      <font>
        <color theme="1"/>
      </font>
    </dxf>
    <dxf>
      <font>
        <color theme="1"/>
      </font>
    </dxf>
    <dxf>
      <fill>
        <patternFill>
          <bgColor rgb="FFE4F1F9"/>
        </patternFill>
      </fill>
      <border>
        <left/>
        <right/>
        <top/>
        <bottom/>
      </border>
    </dxf>
    <dxf>
      <fill>
        <patternFill>
          <bgColor rgb="FFE4F1F9"/>
        </patternFill>
      </fill>
      <border>
        <left/>
        <right/>
        <top/>
        <bottom/>
      </border>
    </dxf>
    <dxf>
      <font>
        <b val="0"/>
        <i val="0"/>
        <color indexed="10"/>
      </font>
    </dxf>
    <dxf>
      <font>
        <b val="0"/>
        <i val="0"/>
        <color indexed="10"/>
      </font>
    </dxf>
    <dxf>
      <fill>
        <patternFill>
          <bgColor indexed="9"/>
        </patternFill>
      </fill>
      <border>
        <left style="thin"/>
        <right style="thin"/>
        <top style="thin"/>
        <bottom style="thin"/>
      </border>
    </dxf>
    <dxf>
      <fill>
        <patternFill>
          <bgColor indexed="9"/>
        </patternFill>
      </fill>
      <border>
        <left style="thin"/>
        <right style="thin"/>
        <top style="thin"/>
        <bottom style="thin"/>
      </border>
    </dxf>
    <dxf>
      <font>
        <b/>
        <i val="0"/>
        <color indexed="10"/>
      </font>
    </dxf>
    <dxf>
      <fill>
        <patternFill>
          <bgColor rgb="FFFFFF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11A3B"/>
      <rgbColor rgb="00993366"/>
      <rgbColor rgb="00FFFFCC"/>
      <rgbColor rgb="00CCFFFF"/>
      <rgbColor rgb="00660066"/>
      <rgbColor rgb="00FF8080"/>
      <rgbColor rgb="000066CC"/>
      <rgbColor rgb="00D6E0E8"/>
      <rgbColor rgb="00000080"/>
      <rgbColor rgb="00FF00FF"/>
      <rgbColor rgb="00FFFF00"/>
      <rgbColor rgb="0000FFFF"/>
      <rgbColor rgb="00800080"/>
      <rgbColor rgb="00800000"/>
      <rgbColor rgb="00008080"/>
      <rgbColor rgb="000000FF"/>
      <rgbColor rgb="0000CCFF"/>
      <rgbColor rgb="00CCFFFF"/>
      <rgbColor rgb="00CCFFCC"/>
      <rgbColor rgb="00B11A3B"/>
      <rgbColor rgb="0099CCFF"/>
      <rgbColor rgb="00E4F1F9"/>
      <rgbColor rgb="00CC99FF"/>
      <rgbColor rgb="00E23E2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wze332\unp_BU-Tool%20Angemessenheit-pv00-01.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ingabemaske"/>
      <sheetName val="Hilfsblatt"/>
      <sheetName val="Kundenformular"/>
    </sheetNames>
    <sheetDataSet>
      <sheetData sheetId="1">
        <row r="2">
          <cell r="A2" t="str">
            <v>Abbruchfacharbeiter</v>
          </cell>
          <cell r="B2" t="str">
            <v>4</v>
          </cell>
          <cell r="C2" t="str">
            <v>2</v>
          </cell>
          <cell r="D2" t="str">
            <v>1,2</v>
          </cell>
          <cell r="E2" t="str">
            <v> </v>
          </cell>
          <cell r="F2">
            <v>65</v>
          </cell>
          <cell r="G2">
            <v>-1</v>
          </cell>
          <cell r="H2" t="str">
            <v>  </v>
          </cell>
          <cell r="K2" t="str">
            <v>Angestellter</v>
          </cell>
        </row>
        <row r="3">
          <cell r="A3" t="str">
            <v>Abstecher</v>
          </cell>
          <cell r="B3" t="str">
            <v>4</v>
          </cell>
          <cell r="C3" t="str">
            <v> </v>
          </cell>
          <cell r="D3" t="str">
            <v>1,2</v>
          </cell>
          <cell r="E3" t="str">
            <v> </v>
          </cell>
          <cell r="F3">
            <v>65</v>
          </cell>
          <cell r="G3">
            <v>-1</v>
          </cell>
          <cell r="H3" t="str">
            <v>  </v>
          </cell>
          <cell r="K3" t="str">
            <v>Angestellter mit Versorgungswerk</v>
          </cell>
        </row>
        <row r="4">
          <cell r="A4" t="str">
            <v>Account-Supervisor</v>
          </cell>
          <cell r="B4" t="str">
            <v>2</v>
          </cell>
          <cell r="C4" t="str">
            <v> </v>
          </cell>
          <cell r="D4" t="str">
            <v> </v>
          </cell>
          <cell r="E4" t="str">
            <v> </v>
          </cell>
          <cell r="F4" t="str">
            <v> </v>
          </cell>
          <cell r="G4">
            <v>-1</v>
          </cell>
          <cell r="H4" t="str">
            <v>  </v>
          </cell>
          <cell r="K4" t="str">
            <v>Freiberufler / Selbständiger ohne Versorgungswerk</v>
          </cell>
        </row>
        <row r="5">
          <cell r="A5" t="str">
            <v>Account-Supervisor (ausschließlich verwaltend tätig - Einkommen &gt; 40.000 €)</v>
          </cell>
          <cell r="B5" t="str">
            <v>1</v>
          </cell>
          <cell r="C5" t="str">
            <v> </v>
          </cell>
          <cell r="D5" t="str">
            <v> </v>
          </cell>
          <cell r="E5" t="str">
            <v> </v>
          </cell>
          <cell r="F5" t="str">
            <v> </v>
          </cell>
          <cell r="G5">
            <v>-1</v>
          </cell>
          <cell r="H5" t="str">
            <v>  </v>
          </cell>
          <cell r="K5" t="str">
            <v>Freiberufler / Selbständiger mit Versorgungswerk</v>
          </cell>
        </row>
        <row r="6">
          <cell r="A6" t="str">
            <v>Achatschleifer</v>
          </cell>
          <cell r="B6" t="str">
            <v>3</v>
          </cell>
          <cell r="C6" t="str">
            <v> </v>
          </cell>
          <cell r="D6" t="str">
            <v> </v>
          </cell>
          <cell r="E6" t="str">
            <v> </v>
          </cell>
          <cell r="F6">
            <v>65</v>
          </cell>
          <cell r="G6">
            <v>-1</v>
          </cell>
          <cell r="H6" t="str">
            <v>  </v>
          </cell>
          <cell r="K6" t="str">
            <v>Berufsanfänger nach erster Ausbildung</v>
          </cell>
        </row>
        <row r="7">
          <cell r="A7" t="str">
            <v>Agraringenieur</v>
          </cell>
          <cell r="B7" t="str">
            <v>2</v>
          </cell>
          <cell r="C7" t="str">
            <v> </v>
          </cell>
          <cell r="D7" t="str">
            <v> </v>
          </cell>
          <cell r="E7" t="str">
            <v> </v>
          </cell>
          <cell r="F7" t="str">
            <v> </v>
          </cell>
          <cell r="G7">
            <v>-1</v>
          </cell>
          <cell r="H7" t="str">
            <v>  </v>
          </cell>
          <cell r="K7" t="str">
            <v>Jungakademiker (12 Monate nach abgschlossenem Studium)</v>
          </cell>
        </row>
        <row r="8">
          <cell r="A8" t="str">
            <v>Agrartechniker</v>
          </cell>
          <cell r="B8" t="str">
            <v>2</v>
          </cell>
          <cell r="C8" t="str">
            <v> </v>
          </cell>
          <cell r="D8" t="str">
            <v> </v>
          </cell>
          <cell r="E8" t="str">
            <v> </v>
          </cell>
          <cell r="F8" t="str">
            <v> </v>
          </cell>
          <cell r="G8">
            <v>-1</v>
          </cell>
          <cell r="H8" t="str">
            <v>  </v>
          </cell>
          <cell r="K8" t="str">
            <v>Student</v>
          </cell>
        </row>
        <row r="9">
          <cell r="A9" t="str">
            <v>Aktuar</v>
          </cell>
          <cell r="B9" t="str">
            <v>1</v>
          </cell>
          <cell r="C9" t="str">
            <v> </v>
          </cell>
          <cell r="D9" t="str">
            <v> </v>
          </cell>
          <cell r="E9" t="str">
            <v> </v>
          </cell>
          <cell r="F9" t="str">
            <v> </v>
          </cell>
          <cell r="G9">
            <v>-1</v>
          </cell>
          <cell r="H9" t="str">
            <v>  </v>
          </cell>
          <cell r="K9" t="str">
            <v>Schüler </v>
          </cell>
        </row>
        <row r="10">
          <cell r="A10" t="str">
            <v>Akustikbauer</v>
          </cell>
          <cell r="B10" t="str">
            <v>3</v>
          </cell>
          <cell r="C10" t="str">
            <v> </v>
          </cell>
          <cell r="D10" t="str">
            <v>1,2</v>
          </cell>
          <cell r="E10" t="str">
            <v> </v>
          </cell>
          <cell r="F10">
            <v>65</v>
          </cell>
          <cell r="G10">
            <v>-1</v>
          </cell>
          <cell r="H10" t="str">
            <v>  </v>
          </cell>
          <cell r="K10" t="str">
            <v>Hausfrau/mann</v>
          </cell>
        </row>
        <row r="11">
          <cell r="A11" t="str">
            <v>Akzidenzsetzer</v>
          </cell>
          <cell r="B11" t="str">
            <v>2</v>
          </cell>
          <cell r="C11" t="str">
            <v> </v>
          </cell>
          <cell r="D11" t="str">
            <v> </v>
          </cell>
          <cell r="E11" t="str">
            <v> </v>
          </cell>
          <cell r="F11" t="str">
            <v> </v>
          </cell>
          <cell r="G11">
            <v>-1</v>
          </cell>
          <cell r="H11" t="str">
            <v>  </v>
          </cell>
        </row>
        <row r="12">
          <cell r="A12" t="str">
            <v>Alkoholbrenner</v>
          </cell>
          <cell r="B12" t="str">
            <v>3</v>
          </cell>
          <cell r="C12" t="str">
            <v> </v>
          </cell>
          <cell r="D12" t="str">
            <v> </v>
          </cell>
          <cell r="E12" t="str">
            <v> </v>
          </cell>
          <cell r="F12">
            <v>65</v>
          </cell>
          <cell r="G12">
            <v>-1</v>
          </cell>
          <cell r="H12" t="str">
            <v>  </v>
          </cell>
        </row>
        <row r="13">
          <cell r="A13" t="str">
            <v>Allgemeinarzt</v>
          </cell>
          <cell r="B13" t="str">
            <v>1+</v>
          </cell>
          <cell r="C13" t="str">
            <v> </v>
          </cell>
          <cell r="D13" t="str">
            <v> </v>
          </cell>
          <cell r="E13" t="str">
            <v> </v>
          </cell>
          <cell r="F13" t="str">
            <v> </v>
          </cell>
          <cell r="G13">
            <v>-1</v>
          </cell>
          <cell r="H13" t="str">
            <v>  </v>
          </cell>
        </row>
        <row r="14">
          <cell r="A14" t="str">
            <v>Altenpfleger</v>
          </cell>
          <cell r="B14" t="str">
            <v>3</v>
          </cell>
          <cell r="C14" t="str">
            <v> </v>
          </cell>
          <cell r="D14" t="str">
            <v> </v>
          </cell>
          <cell r="E14" t="str">
            <v> </v>
          </cell>
          <cell r="F14">
            <v>65</v>
          </cell>
          <cell r="G14">
            <v>-1</v>
          </cell>
          <cell r="H14" t="str">
            <v>  </v>
          </cell>
        </row>
        <row r="15">
          <cell r="A15" t="str">
            <v>Amtsarzt</v>
          </cell>
          <cell r="B15" t="str">
            <v>1+</v>
          </cell>
          <cell r="C15" t="str">
            <v> </v>
          </cell>
          <cell r="D15" t="str">
            <v> </v>
          </cell>
          <cell r="E15" t="str">
            <v> </v>
          </cell>
          <cell r="F15" t="str">
            <v> </v>
          </cell>
          <cell r="G15">
            <v>-1</v>
          </cell>
          <cell r="H15" t="str">
            <v>  </v>
          </cell>
        </row>
        <row r="16">
          <cell r="A16" t="str">
            <v>Anästhesiepfleger</v>
          </cell>
          <cell r="B16" t="str">
            <v>3</v>
          </cell>
          <cell r="C16" t="str">
            <v> </v>
          </cell>
          <cell r="D16" t="str">
            <v> </v>
          </cell>
          <cell r="E16" t="str">
            <v> </v>
          </cell>
          <cell r="F16">
            <v>65</v>
          </cell>
          <cell r="G16">
            <v>-1</v>
          </cell>
          <cell r="H16" t="str">
            <v>  </v>
          </cell>
        </row>
        <row r="17">
          <cell r="A17" t="str">
            <v>Anästhesist</v>
          </cell>
          <cell r="B17" t="str">
            <v>1+</v>
          </cell>
          <cell r="C17" t="str">
            <v> </v>
          </cell>
          <cell r="D17" t="str">
            <v> </v>
          </cell>
          <cell r="E17" t="str">
            <v> </v>
          </cell>
          <cell r="F17" t="str">
            <v> </v>
          </cell>
          <cell r="G17">
            <v>-1</v>
          </cell>
          <cell r="H17" t="str">
            <v>  </v>
          </cell>
        </row>
        <row r="18">
          <cell r="A18" t="str">
            <v>Anlagemechaniker</v>
          </cell>
          <cell r="B18" t="str">
            <v>3</v>
          </cell>
          <cell r="C18" t="str">
            <v> </v>
          </cell>
          <cell r="D18" t="str">
            <v> </v>
          </cell>
          <cell r="E18" t="str">
            <v> </v>
          </cell>
          <cell r="F18">
            <v>65</v>
          </cell>
          <cell r="G18">
            <v>-1</v>
          </cell>
          <cell r="H18" t="str">
            <v>  </v>
          </cell>
        </row>
        <row r="19">
          <cell r="A19" t="str">
            <v>Anlagenberater (Innendienst)</v>
          </cell>
          <cell r="B19" t="str">
            <v>1</v>
          </cell>
          <cell r="C19" t="str">
            <v> </v>
          </cell>
          <cell r="D19" t="str">
            <v> </v>
          </cell>
          <cell r="E19" t="str">
            <v> </v>
          </cell>
          <cell r="F19" t="str">
            <v> </v>
          </cell>
          <cell r="G19">
            <v>-1</v>
          </cell>
          <cell r="H19" t="str">
            <v>  </v>
          </cell>
        </row>
        <row r="20">
          <cell r="A20" t="str">
            <v>Anlagenberater (mit mehr als 20% Außendienstanteil)</v>
          </cell>
          <cell r="B20" t="str">
            <v>2</v>
          </cell>
          <cell r="C20" t="str">
            <v> </v>
          </cell>
          <cell r="D20" t="str">
            <v> </v>
          </cell>
          <cell r="E20" t="str">
            <v> </v>
          </cell>
          <cell r="F20" t="str">
            <v> </v>
          </cell>
          <cell r="G20">
            <v>-1</v>
          </cell>
          <cell r="H20" t="str">
            <v>  </v>
          </cell>
        </row>
        <row r="21">
          <cell r="A21" t="str">
            <v>Anlagenberater (überwiegend körperlich oder stehend tätig)</v>
          </cell>
          <cell r="B21" t="str">
            <v>2</v>
          </cell>
          <cell r="C21" t="str">
            <v> </v>
          </cell>
          <cell r="D21" t="str">
            <v> </v>
          </cell>
          <cell r="E21" t="str">
            <v> </v>
          </cell>
          <cell r="F21" t="str">
            <v> </v>
          </cell>
          <cell r="G21">
            <v>-1</v>
          </cell>
          <cell r="H21" t="str">
            <v>  </v>
          </cell>
        </row>
        <row r="22">
          <cell r="A22" t="str">
            <v>Anlagenfahrer</v>
          </cell>
          <cell r="B22" t="str">
            <v>3</v>
          </cell>
          <cell r="C22" t="str">
            <v> </v>
          </cell>
          <cell r="D22" t="str">
            <v> </v>
          </cell>
          <cell r="E22" t="str">
            <v> </v>
          </cell>
          <cell r="F22">
            <v>65</v>
          </cell>
          <cell r="G22">
            <v>-1</v>
          </cell>
          <cell r="H22" t="str">
            <v>  </v>
          </cell>
        </row>
        <row r="23">
          <cell r="A23" t="str">
            <v>Anlagenschlosser</v>
          </cell>
          <cell r="B23" t="str">
            <v>3</v>
          </cell>
          <cell r="C23" t="str">
            <v> </v>
          </cell>
          <cell r="D23" t="str">
            <v> </v>
          </cell>
          <cell r="E23" t="str">
            <v> </v>
          </cell>
          <cell r="F23">
            <v>65</v>
          </cell>
          <cell r="G23">
            <v>-1</v>
          </cell>
          <cell r="H23" t="str">
            <v>  </v>
          </cell>
        </row>
        <row r="24">
          <cell r="A24" t="str">
            <v>Anlasser</v>
          </cell>
          <cell r="B24" t="str">
            <v>4</v>
          </cell>
          <cell r="C24" t="str">
            <v> </v>
          </cell>
          <cell r="D24" t="str">
            <v> </v>
          </cell>
          <cell r="E24" t="str">
            <v> </v>
          </cell>
          <cell r="F24">
            <v>65</v>
          </cell>
          <cell r="G24">
            <v>-1</v>
          </cell>
          <cell r="H24" t="str">
            <v>  </v>
          </cell>
        </row>
        <row r="25">
          <cell r="A25" t="str">
            <v>Ansager</v>
          </cell>
          <cell r="B25" t="str">
            <v>2</v>
          </cell>
          <cell r="C25" t="str">
            <v> </v>
          </cell>
          <cell r="D25" t="str">
            <v> </v>
          </cell>
          <cell r="E25" t="str">
            <v> </v>
          </cell>
          <cell r="F25" t="str">
            <v> </v>
          </cell>
          <cell r="G25">
            <v>-1</v>
          </cell>
          <cell r="H25" t="str">
            <v>  </v>
          </cell>
        </row>
        <row r="26">
          <cell r="A26" t="str">
            <v>Ansager (ausschließlich verwaltend tätig - Einkommen &gt; 40.000 €)</v>
          </cell>
          <cell r="B26" t="str">
            <v>1</v>
          </cell>
          <cell r="C26" t="str">
            <v> </v>
          </cell>
          <cell r="D26" t="str">
            <v> </v>
          </cell>
          <cell r="E26" t="str">
            <v> </v>
          </cell>
          <cell r="F26" t="str">
            <v> </v>
          </cell>
          <cell r="G26">
            <v>-1</v>
          </cell>
          <cell r="H26" t="str">
            <v>  </v>
          </cell>
        </row>
        <row r="27">
          <cell r="A27" t="str">
            <v>Anstreicher</v>
          </cell>
          <cell r="B27" t="str">
            <v>3</v>
          </cell>
          <cell r="C27" t="str">
            <v> </v>
          </cell>
          <cell r="D27" t="str">
            <v> </v>
          </cell>
          <cell r="E27" t="str">
            <v> </v>
          </cell>
          <cell r="F27">
            <v>65</v>
          </cell>
          <cell r="G27">
            <v>-1</v>
          </cell>
          <cell r="H27" t="str">
            <v>  </v>
          </cell>
        </row>
        <row r="28">
          <cell r="A28" t="str">
            <v>Antennenbauer</v>
          </cell>
          <cell r="B28" t="str">
            <v>3</v>
          </cell>
          <cell r="C28" t="str">
            <v> </v>
          </cell>
          <cell r="D28" t="str">
            <v>1,2</v>
          </cell>
          <cell r="E28" t="str">
            <v> </v>
          </cell>
          <cell r="F28">
            <v>65</v>
          </cell>
          <cell r="G28">
            <v>-1</v>
          </cell>
          <cell r="H28" t="str">
            <v>  </v>
          </cell>
        </row>
        <row r="29">
          <cell r="A29" t="str">
            <v>Antiquitätenhändler</v>
          </cell>
          <cell r="B29" t="str">
            <v>2</v>
          </cell>
          <cell r="C29" t="str">
            <v> </v>
          </cell>
          <cell r="D29" t="str">
            <v> </v>
          </cell>
          <cell r="E29" t="str">
            <v> </v>
          </cell>
          <cell r="F29" t="str">
            <v> </v>
          </cell>
          <cell r="G29">
            <v>-1</v>
          </cell>
          <cell r="H29" t="str">
            <v>  </v>
          </cell>
        </row>
        <row r="30">
          <cell r="A30" t="str">
            <v>Antiquitätenhändler (ausschließlich verwaltend tätig - Einkommen &gt; 40.000 €)</v>
          </cell>
          <cell r="B30" t="str">
            <v>1</v>
          </cell>
          <cell r="C30" t="str">
            <v> </v>
          </cell>
          <cell r="D30" t="str">
            <v> </v>
          </cell>
          <cell r="E30" t="str">
            <v> </v>
          </cell>
          <cell r="F30" t="str">
            <v> </v>
          </cell>
          <cell r="G30">
            <v>-1</v>
          </cell>
          <cell r="H30" t="str">
            <v>  </v>
          </cell>
        </row>
        <row r="31">
          <cell r="A31" t="str">
            <v>Anwendungsprogrammierer</v>
          </cell>
          <cell r="B31" t="str">
            <v>1</v>
          </cell>
          <cell r="C31" t="str">
            <v> </v>
          </cell>
          <cell r="D31" t="str">
            <v> </v>
          </cell>
          <cell r="E31" t="str">
            <v> </v>
          </cell>
          <cell r="F31" t="str">
            <v> </v>
          </cell>
          <cell r="G31">
            <v>-1</v>
          </cell>
          <cell r="H31" t="str">
            <v>  </v>
          </cell>
        </row>
        <row r="32">
          <cell r="A32" t="str">
            <v>Apothekenhelfer</v>
          </cell>
          <cell r="B32" t="str">
            <v>2</v>
          </cell>
          <cell r="C32" t="str">
            <v> </v>
          </cell>
          <cell r="D32" t="str">
            <v> </v>
          </cell>
          <cell r="E32" t="str">
            <v> </v>
          </cell>
          <cell r="F32" t="str">
            <v> </v>
          </cell>
          <cell r="G32">
            <v>-1</v>
          </cell>
          <cell r="H32" t="str">
            <v>  </v>
          </cell>
        </row>
        <row r="33">
          <cell r="A33" t="str">
            <v>Apotheker</v>
          </cell>
          <cell r="B33" t="str">
            <v>1+</v>
          </cell>
          <cell r="C33" t="str">
            <v> </v>
          </cell>
          <cell r="D33" t="str">
            <v> </v>
          </cell>
          <cell r="E33" t="str">
            <v> </v>
          </cell>
          <cell r="F33" t="str">
            <v> </v>
          </cell>
          <cell r="G33">
            <v>-1</v>
          </cell>
          <cell r="H33" t="str">
            <v>  </v>
          </cell>
        </row>
        <row r="34">
          <cell r="A34" t="str">
            <v>Appretierer</v>
          </cell>
          <cell r="B34" t="str">
            <v>3</v>
          </cell>
          <cell r="C34" t="str">
            <v> </v>
          </cell>
          <cell r="D34" t="str">
            <v> </v>
          </cell>
          <cell r="E34" t="str">
            <v> </v>
          </cell>
          <cell r="F34">
            <v>65</v>
          </cell>
          <cell r="G34">
            <v>-1</v>
          </cell>
          <cell r="H34" t="str">
            <v>  </v>
          </cell>
        </row>
        <row r="35">
          <cell r="A35" t="str">
            <v>Arbeiter (Akkordarbeiter)</v>
          </cell>
          <cell r="B35" t="str">
            <v>4</v>
          </cell>
          <cell r="C35" t="str">
            <v> </v>
          </cell>
          <cell r="D35" t="str">
            <v> </v>
          </cell>
          <cell r="E35" t="str">
            <v> </v>
          </cell>
          <cell r="F35">
            <v>65</v>
          </cell>
          <cell r="G35">
            <v>-1</v>
          </cell>
          <cell r="H35" t="str">
            <v>  </v>
          </cell>
        </row>
        <row r="36">
          <cell r="A36" t="str">
            <v>Arbeiter (Bauarbeiter)</v>
          </cell>
          <cell r="B36" t="str">
            <v>4</v>
          </cell>
          <cell r="C36" t="str">
            <v> </v>
          </cell>
          <cell r="D36" t="str">
            <v>1,2</v>
          </cell>
          <cell r="E36" t="str">
            <v> </v>
          </cell>
          <cell r="F36">
            <v>65</v>
          </cell>
          <cell r="G36">
            <v>-1</v>
          </cell>
          <cell r="H36" t="str">
            <v>  </v>
          </cell>
        </row>
        <row r="37">
          <cell r="A37" t="str">
            <v>Arbeiter (ohne nähere Angaben)</v>
          </cell>
          <cell r="B37" t="str">
            <v>4</v>
          </cell>
          <cell r="C37" t="str">
            <v> </v>
          </cell>
          <cell r="D37" t="str">
            <v>1,2</v>
          </cell>
          <cell r="E37" t="str">
            <v> </v>
          </cell>
          <cell r="F37">
            <v>65</v>
          </cell>
          <cell r="G37">
            <v>-1</v>
          </cell>
          <cell r="H37" t="str">
            <v>  </v>
          </cell>
        </row>
        <row r="38">
          <cell r="A38" t="str">
            <v>Arbeitsmediziner</v>
          </cell>
          <cell r="B38" t="str">
            <v>1+</v>
          </cell>
          <cell r="C38" t="str">
            <v> </v>
          </cell>
          <cell r="D38" t="str">
            <v> </v>
          </cell>
          <cell r="E38" t="str">
            <v> </v>
          </cell>
          <cell r="F38" t="str">
            <v> </v>
          </cell>
          <cell r="G38">
            <v>-1</v>
          </cell>
          <cell r="H38" t="str">
            <v>  </v>
          </cell>
        </row>
        <row r="39">
          <cell r="A39" t="str">
            <v>Arbeitstherapeut</v>
          </cell>
          <cell r="B39" t="str">
            <v>2</v>
          </cell>
          <cell r="C39" t="str">
            <v> </v>
          </cell>
          <cell r="D39" t="str">
            <v> </v>
          </cell>
          <cell r="E39" t="str">
            <v> </v>
          </cell>
          <cell r="F39" t="str">
            <v> </v>
          </cell>
          <cell r="G39">
            <v>-1</v>
          </cell>
          <cell r="H39" t="str">
            <v>  </v>
          </cell>
        </row>
        <row r="40">
          <cell r="A40" t="str">
            <v>Archäologe Ausland</v>
          </cell>
          <cell r="B40" t="str">
            <v>2</v>
          </cell>
          <cell r="C40" t="str">
            <v> </v>
          </cell>
          <cell r="D40" t="str">
            <v> </v>
          </cell>
          <cell r="E40" t="str">
            <v> </v>
          </cell>
          <cell r="F40" t="str">
            <v> </v>
          </cell>
          <cell r="G40">
            <v>-1</v>
          </cell>
          <cell r="H40" t="str">
            <v>FB Ausland</v>
          </cell>
        </row>
        <row r="41">
          <cell r="A41" t="str">
            <v>Archäologe Inland</v>
          </cell>
          <cell r="B41" t="str">
            <v>2</v>
          </cell>
          <cell r="C41" t="str">
            <v> </v>
          </cell>
          <cell r="D41" t="str">
            <v> </v>
          </cell>
          <cell r="E41" t="str">
            <v> </v>
          </cell>
          <cell r="F41" t="str">
            <v> </v>
          </cell>
          <cell r="G41">
            <v>-1</v>
          </cell>
          <cell r="H41" t="str">
            <v>  </v>
          </cell>
        </row>
        <row r="42">
          <cell r="A42" t="str">
            <v>Architekt</v>
          </cell>
          <cell r="B42" t="str">
            <v>1</v>
          </cell>
          <cell r="C42" t="str">
            <v> </v>
          </cell>
          <cell r="D42" t="str">
            <v> </v>
          </cell>
          <cell r="E42" t="str">
            <v> </v>
          </cell>
          <cell r="F42" t="str">
            <v> </v>
          </cell>
          <cell r="G42">
            <v>-1</v>
          </cell>
          <cell r="H42" t="str">
            <v>  </v>
          </cell>
        </row>
        <row r="43">
          <cell r="A43" t="str">
            <v>Architekturfotograf</v>
          </cell>
          <cell r="B43" t="str">
            <v>2</v>
          </cell>
          <cell r="C43" t="str">
            <v> </v>
          </cell>
          <cell r="D43" t="str">
            <v> </v>
          </cell>
          <cell r="E43" t="str">
            <v> </v>
          </cell>
          <cell r="F43" t="str">
            <v> </v>
          </cell>
          <cell r="G43">
            <v>-1</v>
          </cell>
          <cell r="H43" t="str">
            <v>FB Ausland</v>
          </cell>
        </row>
        <row r="44">
          <cell r="A44" t="str">
            <v>Archivar</v>
          </cell>
          <cell r="B44" t="str">
            <v>2</v>
          </cell>
          <cell r="C44" t="str">
            <v> </v>
          </cell>
          <cell r="D44" t="str">
            <v> </v>
          </cell>
          <cell r="E44" t="str">
            <v> </v>
          </cell>
          <cell r="F44" t="str">
            <v> </v>
          </cell>
          <cell r="G44">
            <v>-1</v>
          </cell>
          <cell r="H44" t="str">
            <v>  </v>
          </cell>
        </row>
        <row r="45">
          <cell r="A45" t="str">
            <v>Ärmelnäher</v>
          </cell>
          <cell r="B45" t="str">
            <v>3</v>
          </cell>
          <cell r="C45" t="str">
            <v> </v>
          </cell>
          <cell r="D45" t="str">
            <v> </v>
          </cell>
          <cell r="E45" t="str">
            <v> </v>
          </cell>
          <cell r="F45">
            <v>65</v>
          </cell>
          <cell r="G45">
            <v>-1</v>
          </cell>
          <cell r="H45" t="str">
            <v>  </v>
          </cell>
        </row>
        <row r="46">
          <cell r="A46" t="str">
            <v>Art-Buyer</v>
          </cell>
          <cell r="B46" t="str">
            <v>2</v>
          </cell>
          <cell r="C46" t="str">
            <v> </v>
          </cell>
          <cell r="D46" t="str">
            <v> </v>
          </cell>
          <cell r="E46" t="str">
            <v> </v>
          </cell>
          <cell r="F46" t="str">
            <v> </v>
          </cell>
          <cell r="G46">
            <v>-1</v>
          </cell>
          <cell r="H46" t="str">
            <v>  </v>
          </cell>
        </row>
        <row r="47">
          <cell r="A47" t="str">
            <v>Art-Buyer (ausschließlich verwaltend tätig - Einkommen &gt; 40.000 €)</v>
          </cell>
          <cell r="B47" t="str">
            <v>1</v>
          </cell>
          <cell r="C47" t="str">
            <v> </v>
          </cell>
          <cell r="D47" t="str">
            <v> </v>
          </cell>
          <cell r="E47" t="str">
            <v> </v>
          </cell>
          <cell r="F47" t="str">
            <v> </v>
          </cell>
          <cell r="G47">
            <v>-1</v>
          </cell>
          <cell r="H47" t="str">
            <v>  </v>
          </cell>
        </row>
        <row r="48">
          <cell r="A48" t="str">
            <v>Arzt für Physiotherapie</v>
          </cell>
          <cell r="B48" t="str">
            <v>1</v>
          </cell>
          <cell r="C48" t="str">
            <v> </v>
          </cell>
          <cell r="D48" t="str">
            <v> </v>
          </cell>
          <cell r="E48" t="str">
            <v> </v>
          </cell>
          <cell r="F48" t="str">
            <v> </v>
          </cell>
          <cell r="G48">
            <v>-1</v>
          </cell>
          <cell r="H48" t="str">
            <v>  </v>
          </cell>
        </row>
        <row r="49">
          <cell r="A49" t="str">
            <v>Arzt im Praktikum (A.i.P.)</v>
          </cell>
          <cell r="B49" t="str">
            <v>1</v>
          </cell>
          <cell r="C49" t="str">
            <v> </v>
          </cell>
          <cell r="D49" t="str">
            <v> </v>
          </cell>
          <cell r="E49" t="str">
            <v> </v>
          </cell>
          <cell r="F49" t="str">
            <v> </v>
          </cell>
          <cell r="G49">
            <v>-1</v>
          </cell>
          <cell r="H49" t="str">
            <v>  </v>
          </cell>
        </row>
        <row r="50">
          <cell r="A50" t="str">
            <v>Arzt mit operativer Tätigkeit</v>
          </cell>
          <cell r="B50" t="str">
            <v>1</v>
          </cell>
          <cell r="C50" t="str">
            <v> </v>
          </cell>
          <cell r="D50" t="str">
            <v> </v>
          </cell>
          <cell r="E50" t="str">
            <v> </v>
          </cell>
          <cell r="F50" t="str">
            <v> </v>
          </cell>
          <cell r="G50">
            <v>-1</v>
          </cell>
          <cell r="H50" t="str">
            <v>  </v>
          </cell>
        </row>
        <row r="51">
          <cell r="A51" t="str">
            <v>Arzt ohne Facharztbezeichnung</v>
          </cell>
          <cell r="B51" t="str">
            <v>1</v>
          </cell>
          <cell r="C51" t="str">
            <v> </v>
          </cell>
          <cell r="D51" t="str">
            <v> </v>
          </cell>
          <cell r="E51" t="str">
            <v> </v>
          </cell>
          <cell r="F51" t="str">
            <v> </v>
          </cell>
          <cell r="G51">
            <v>-1</v>
          </cell>
          <cell r="H51" t="str">
            <v>  </v>
          </cell>
        </row>
        <row r="52">
          <cell r="A52" t="str">
            <v>Ärzteberater</v>
          </cell>
          <cell r="B52" t="str">
            <v>2</v>
          </cell>
          <cell r="C52" t="str">
            <v> </v>
          </cell>
          <cell r="D52" t="str">
            <v> </v>
          </cell>
          <cell r="E52" t="str">
            <v> </v>
          </cell>
          <cell r="F52" t="str">
            <v> </v>
          </cell>
          <cell r="G52">
            <v>-1</v>
          </cell>
          <cell r="H52" t="str">
            <v>  </v>
          </cell>
        </row>
        <row r="53">
          <cell r="A53" t="str">
            <v>Ärzteberater (ausschließlich verwaltend tätig - Einkommen &gt; 40.000 €)</v>
          </cell>
          <cell r="B53" t="str">
            <v>1</v>
          </cell>
          <cell r="C53" t="str">
            <v> </v>
          </cell>
          <cell r="D53" t="str">
            <v> </v>
          </cell>
          <cell r="E53" t="str">
            <v> </v>
          </cell>
          <cell r="F53" t="str">
            <v> </v>
          </cell>
          <cell r="G53">
            <v>-1</v>
          </cell>
          <cell r="H53" t="str">
            <v>  </v>
          </cell>
        </row>
        <row r="54">
          <cell r="A54" t="str">
            <v>Arzthelfer</v>
          </cell>
          <cell r="B54" t="str">
            <v>2</v>
          </cell>
          <cell r="C54" t="str">
            <v> </v>
          </cell>
          <cell r="D54" t="str">
            <v> </v>
          </cell>
          <cell r="E54" t="str">
            <v> </v>
          </cell>
          <cell r="F54" t="str">
            <v> </v>
          </cell>
          <cell r="G54">
            <v>-1</v>
          </cell>
          <cell r="H54" t="str">
            <v>  </v>
          </cell>
        </row>
        <row r="55">
          <cell r="A55" t="str">
            <v>Asphaltierer</v>
          </cell>
          <cell r="B55" t="str">
            <v>4</v>
          </cell>
          <cell r="C55" t="str">
            <v> </v>
          </cell>
          <cell r="D55" t="str">
            <v>1,2</v>
          </cell>
          <cell r="E55" t="str">
            <v> </v>
          </cell>
          <cell r="F55">
            <v>65</v>
          </cell>
          <cell r="G55">
            <v>-1</v>
          </cell>
          <cell r="H55" t="str">
            <v>  </v>
          </cell>
        </row>
        <row r="56">
          <cell r="A56" t="str">
            <v>Assist. d. Geschäftsltg.(o. Hochschulabschl.)(Innendienst)</v>
          </cell>
          <cell r="B56" t="str">
            <v>1</v>
          </cell>
          <cell r="C56" t="str">
            <v> </v>
          </cell>
          <cell r="D56" t="str">
            <v> </v>
          </cell>
          <cell r="E56" t="str">
            <v> </v>
          </cell>
          <cell r="F56" t="str">
            <v> </v>
          </cell>
          <cell r="G56">
            <v>-1</v>
          </cell>
          <cell r="H56" t="str">
            <v>  </v>
          </cell>
        </row>
        <row r="57">
          <cell r="A57" t="str">
            <v>Assist. d. Geschäftsltg.(o. Hochschulabschl.)(m. mehr als 20% Außendienstanteil)</v>
          </cell>
          <cell r="B57" t="str">
            <v>2</v>
          </cell>
          <cell r="C57" t="str">
            <v> </v>
          </cell>
          <cell r="D57" t="str">
            <v> </v>
          </cell>
          <cell r="E57" t="str">
            <v> </v>
          </cell>
          <cell r="F57" t="str">
            <v> </v>
          </cell>
          <cell r="G57">
            <v>-1</v>
          </cell>
          <cell r="H57" t="str">
            <v>  </v>
          </cell>
        </row>
        <row r="58">
          <cell r="A58" t="str">
            <v>Assist. d. Geschäftsltg.(o. Hochschulabschl.)(überw. körperl. o. stehend tätig)</v>
          </cell>
          <cell r="B58" t="str">
            <v>2</v>
          </cell>
          <cell r="C58" t="str">
            <v> </v>
          </cell>
          <cell r="D58" t="str">
            <v> </v>
          </cell>
          <cell r="E58" t="str">
            <v> </v>
          </cell>
          <cell r="F58" t="str">
            <v> </v>
          </cell>
          <cell r="G58">
            <v>-1</v>
          </cell>
          <cell r="H58" t="str">
            <v>  </v>
          </cell>
        </row>
        <row r="59">
          <cell r="A59" t="str">
            <v>Assistent - Innenarchitektur</v>
          </cell>
          <cell r="B59" t="str">
            <v>2</v>
          </cell>
          <cell r="C59" t="str">
            <v> </v>
          </cell>
          <cell r="D59" t="str">
            <v> </v>
          </cell>
          <cell r="E59" t="str">
            <v> </v>
          </cell>
          <cell r="F59" t="str">
            <v> </v>
          </cell>
          <cell r="G59">
            <v>-1</v>
          </cell>
          <cell r="H59" t="str">
            <v>  </v>
          </cell>
        </row>
        <row r="60">
          <cell r="A60" t="str">
            <v>Assistent - Innenarchitektur (ausschl. verw. tätig - Einkommen &gt; 40.000,- €)</v>
          </cell>
          <cell r="B60" t="str">
            <v>1</v>
          </cell>
          <cell r="C60" t="str">
            <v> </v>
          </cell>
          <cell r="D60" t="str">
            <v> </v>
          </cell>
          <cell r="E60" t="str">
            <v> </v>
          </cell>
          <cell r="F60" t="str">
            <v> </v>
          </cell>
          <cell r="G60">
            <v>-1</v>
          </cell>
          <cell r="H60" t="str">
            <v>  </v>
          </cell>
        </row>
        <row r="61">
          <cell r="A61" t="str">
            <v>Assistent der Geschäftsleitung (mit Hochschulabschluss)</v>
          </cell>
          <cell r="B61" t="str">
            <v>1</v>
          </cell>
          <cell r="C61" t="str">
            <v> </v>
          </cell>
          <cell r="D61" t="str">
            <v> </v>
          </cell>
          <cell r="E61" t="str">
            <v> </v>
          </cell>
          <cell r="F61" t="str">
            <v> </v>
          </cell>
          <cell r="G61">
            <v>-1</v>
          </cell>
          <cell r="H61" t="str">
            <v>  </v>
          </cell>
        </row>
        <row r="62">
          <cell r="A62" t="str">
            <v>Atomphysiker</v>
          </cell>
          <cell r="B62" t="str">
            <v>1</v>
          </cell>
          <cell r="C62" t="str">
            <v> </v>
          </cell>
          <cell r="D62" t="str">
            <v> </v>
          </cell>
          <cell r="E62" t="str">
            <v> </v>
          </cell>
          <cell r="F62" t="str">
            <v> </v>
          </cell>
          <cell r="G62">
            <v>-1</v>
          </cell>
          <cell r="H62" t="str">
            <v>  </v>
          </cell>
        </row>
        <row r="63">
          <cell r="A63" t="str">
            <v>Augenarzt (mit operativer Tätigkeit)</v>
          </cell>
          <cell r="B63" t="str">
            <v>1</v>
          </cell>
          <cell r="C63" t="str">
            <v> </v>
          </cell>
          <cell r="D63" t="str">
            <v> </v>
          </cell>
          <cell r="E63" t="str">
            <v> </v>
          </cell>
          <cell r="F63" t="str">
            <v> </v>
          </cell>
          <cell r="G63">
            <v>-1</v>
          </cell>
          <cell r="H63" t="str">
            <v>  </v>
          </cell>
        </row>
        <row r="64">
          <cell r="A64" t="str">
            <v>Augenarzt (ohne operative Tätigkeit)</v>
          </cell>
          <cell r="B64" t="str">
            <v>1+</v>
          </cell>
          <cell r="C64" t="str">
            <v> </v>
          </cell>
          <cell r="D64" t="str">
            <v> </v>
          </cell>
          <cell r="E64" t="str">
            <v> </v>
          </cell>
          <cell r="F64" t="str">
            <v> </v>
          </cell>
          <cell r="G64">
            <v>-1</v>
          </cell>
          <cell r="H64" t="str">
            <v>  </v>
          </cell>
        </row>
        <row r="65">
          <cell r="A65" t="str">
            <v>Augenoptiker</v>
          </cell>
          <cell r="B65" t="str">
            <v>2</v>
          </cell>
          <cell r="C65" t="str">
            <v> </v>
          </cell>
          <cell r="D65" t="str">
            <v> </v>
          </cell>
          <cell r="E65" t="str">
            <v> </v>
          </cell>
          <cell r="F65" t="str">
            <v> </v>
          </cell>
          <cell r="G65">
            <v>-1</v>
          </cell>
          <cell r="H65" t="str">
            <v>  </v>
          </cell>
        </row>
        <row r="66">
          <cell r="A66" t="str">
            <v>Auktionator</v>
          </cell>
          <cell r="B66" t="str">
            <v>2</v>
          </cell>
          <cell r="C66" t="str">
            <v> </v>
          </cell>
          <cell r="D66" t="str">
            <v> </v>
          </cell>
          <cell r="E66" t="str">
            <v> </v>
          </cell>
          <cell r="F66" t="str">
            <v> </v>
          </cell>
          <cell r="G66">
            <v>-1</v>
          </cell>
          <cell r="H66" t="str">
            <v>  </v>
          </cell>
        </row>
        <row r="67">
          <cell r="A67" t="str">
            <v>Auktionator (ausschließlich verwaltend tätig - Einkommen &gt; 40.000 €)</v>
          </cell>
          <cell r="B67" t="str">
            <v>1</v>
          </cell>
          <cell r="C67" t="str">
            <v> </v>
          </cell>
          <cell r="D67" t="str">
            <v> </v>
          </cell>
          <cell r="E67" t="str">
            <v> </v>
          </cell>
          <cell r="F67" t="str">
            <v> </v>
          </cell>
          <cell r="G67">
            <v>-1</v>
          </cell>
          <cell r="H67" t="str">
            <v>  </v>
          </cell>
        </row>
        <row r="68">
          <cell r="A68" t="str">
            <v>Ausbaufacharbeiter</v>
          </cell>
          <cell r="B68" t="str">
            <v>3</v>
          </cell>
          <cell r="C68" t="str">
            <v> </v>
          </cell>
          <cell r="D68" t="str">
            <v> </v>
          </cell>
          <cell r="E68" t="str">
            <v> </v>
          </cell>
          <cell r="F68">
            <v>65</v>
          </cell>
          <cell r="G68">
            <v>-1</v>
          </cell>
          <cell r="H68" t="str">
            <v>  </v>
          </cell>
        </row>
        <row r="69">
          <cell r="A69" t="str">
            <v>Ausbeiner</v>
          </cell>
          <cell r="B69" t="str">
            <v>4</v>
          </cell>
          <cell r="C69" t="str">
            <v> </v>
          </cell>
          <cell r="D69" t="str">
            <v> </v>
          </cell>
          <cell r="E69" t="str">
            <v> </v>
          </cell>
          <cell r="F69">
            <v>65</v>
          </cell>
          <cell r="G69">
            <v>-1</v>
          </cell>
          <cell r="H69" t="str">
            <v>  </v>
          </cell>
        </row>
        <row r="70">
          <cell r="A70" t="str">
            <v>Auslandskorrespondent</v>
          </cell>
          <cell r="B70" t="str">
            <v>2</v>
          </cell>
          <cell r="C70" t="str">
            <v> </v>
          </cell>
          <cell r="D70" t="str">
            <v> </v>
          </cell>
          <cell r="E70" t="str">
            <v> </v>
          </cell>
          <cell r="F70" t="str">
            <v> </v>
          </cell>
          <cell r="G70">
            <v>-1</v>
          </cell>
          <cell r="H70" t="str">
            <v>FB Ausland</v>
          </cell>
        </row>
        <row r="71">
          <cell r="A71" t="str">
            <v>Außendienstverkäufer</v>
          </cell>
          <cell r="B71" t="str">
            <v>2</v>
          </cell>
          <cell r="C71" t="str">
            <v> </v>
          </cell>
          <cell r="D71" t="str">
            <v> </v>
          </cell>
          <cell r="E71" t="str">
            <v> </v>
          </cell>
          <cell r="F71">
            <v>65</v>
          </cell>
          <cell r="G71">
            <v>-1</v>
          </cell>
          <cell r="H71" t="str">
            <v>  </v>
          </cell>
        </row>
        <row r="72">
          <cell r="A72" t="str">
            <v>Ausstattungsleiter</v>
          </cell>
          <cell r="B72" t="str">
            <v>2</v>
          </cell>
          <cell r="C72" t="str">
            <v> </v>
          </cell>
          <cell r="D72" t="str">
            <v> </v>
          </cell>
          <cell r="E72" t="str">
            <v> </v>
          </cell>
          <cell r="F72" t="str">
            <v> </v>
          </cell>
          <cell r="G72">
            <v>-1</v>
          </cell>
          <cell r="H72" t="str">
            <v>  </v>
          </cell>
        </row>
        <row r="73">
          <cell r="A73" t="str">
            <v>Ausstattungsleiter (ausschließlich verwaltend tätig - Einkommen &gt; 40.000 €)</v>
          </cell>
          <cell r="B73" t="str">
            <v>1</v>
          </cell>
          <cell r="C73" t="str">
            <v> </v>
          </cell>
          <cell r="D73" t="str">
            <v> </v>
          </cell>
          <cell r="E73" t="str">
            <v> </v>
          </cell>
          <cell r="F73" t="str">
            <v> </v>
          </cell>
          <cell r="G73">
            <v>-1</v>
          </cell>
          <cell r="H73" t="str">
            <v>  </v>
          </cell>
        </row>
        <row r="74">
          <cell r="A74" t="str">
            <v>Ausstellungsgestalter</v>
          </cell>
          <cell r="B74" t="str">
            <v>2</v>
          </cell>
          <cell r="C74" t="str">
            <v> </v>
          </cell>
          <cell r="D74" t="str">
            <v> </v>
          </cell>
          <cell r="E74" t="str">
            <v> </v>
          </cell>
          <cell r="F74" t="str">
            <v> </v>
          </cell>
          <cell r="G74">
            <v>-1</v>
          </cell>
          <cell r="H74" t="str">
            <v>  </v>
          </cell>
        </row>
        <row r="75">
          <cell r="A75" t="str">
            <v>Auszubildender</v>
          </cell>
          <cell r="B75" t="str">
            <v>DA</v>
          </cell>
          <cell r="C75" t="str">
            <v> </v>
          </cell>
          <cell r="D75" t="str">
            <v> </v>
          </cell>
          <cell r="E75" t="str">
            <v> </v>
          </cell>
          <cell r="F75" t="str">
            <v> </v>
          </cell>
          <cell r="G75">
            <v>18000</v>
          </cell>
          <cell r="H75" t="str">
            <v>Entsprechend Ausbildungsberuf</v>
          </cell>
        </row>
        <row r="76">
          <cell r="A76" t="str">
            <v>Autolackierer</v>
          </cell>
          <cell r="B76" t="str">
            <v>3</v>
          </cell>
          <cell r="C76" t="str">
            <v> </v>
          </cell>
          <cell r="D76" t="str">
            <v> </v>
          </cell>
          <cell r="E76" t="str">
            <v> </v>
          </cell>
          <cell r="F76">
            <v>65</v>
          </cell>
          <cell r="G76">
            <v>-1</v>
          </cell>
          <cell r="H76" t="str">
            <v>  </v>
          </cell>
        </row>
        <row r="77">
          <cell r="A77" t="str">
            <v>Automatenaufsteller</v>
          </cell>
          <cell r="B77" t="str">
            <v>3</v>
          </cell>
          <cell r="C77" t="str">
            <v> </v>
          </cell>
          <cell r="D77" t="str">
            <v> </v>
          </cell>
          <cell r="E77" t="str">
            <v> </v>
          </cell>
          <cell r="F77">
            <v>65</v>
          </cell>
          <cell r="G77">
            <v>-1</v>
          </cell>
          <cell r="H77" t="str">
            <v>  </v>
          </cell>
        </row>
        <row r="78">
          <cell r="A78" t="str">
            <v>Automateneinrichter</v>
          </cell>
          <cell r="B78" t="str">
            <v>3</v>
          </cell>
          <cell r="C78" t="str">
            <v> </v>
          </cell>
          <cell r="D78" t="str">
            <v> </v>
          </cell>
          <cell r="E78" t="str">
            <v> </v>
          </cell>
          <cell r="F78">
            <v>65</v>
          </cell>
          <cell r="G78">
            <v>-1</v>
          </cell>
          <cell r="H78" t="str">
            <v>  </v>
          </cell>
        </row>
        <row r="79">
          <cell r="A79" t="str">
            <v>Automobilmechaniker</v>
          </cell>
          <cell r="B79" t="str">
            <v>3</v>
          </cell>
          <cell r="C79" t="str">
            <v> </v>
          </cell>
          <cell r="D79" t="str">
            <v> </v>
          </cell>
          <cell r="E79" t="str">
            <v> </v>
          </cell>
          <cell r="F79">
            <v>65</v>
          </cell>
          <cell r="G79">
            <v>-1</v>
          </cell>
          <cell r="H79" t="str">
            <v>  </v>
          </cell>
        </row>
        <row r="80">
          <cell r="A80" t="str">
            <v>Bäcker</v>
          </cell>
          <cell r="B80" t="str">
            <v>4</v>
          </cell>
          <cell r="C80" t="str">
            <v> </v>
          </cell>
          <cell r="D80" t="str">
            <v> </v>
          </cell>
          <cell r="E80" t="str">
            <v> </v>
          </cell>
          <cell r="F80">
            <v>65</v>
          </cell>
          <cell r="G80">
            <v>-1</v>
          </cell>
          <cell r="H80" t="str">
            <v>  </v>
          </cell>
        </row>
        <row r="81">
          <cell r="A81" t="str">
            <v>Bäckermeister (rein aufsichtsführend)</v>
          </cell>
          <cell r="B81" t="str">
            <v>3</v>
          </cell>
          <cell r="C81" t="str">
            <v> </v>
          </cell>
          <cell r="D81" t="str">
            <v> </v>
          </cell>
          <cell r="E81" t="str">
            <v> </v>
          </cell>
          <cell r="F81">
            <v>65</v>
          </cell>
          <cell r="G81">
            <v>-1</v>
          </cell>
          <cell r="H81" t="str">
            <v>  </v>
          </cell>
        </row>
        <row r="82">
          <cell r="A82" t="str">
            <v>Bademeister (medizinisch, Masseur)</v>
          </cell>
          <cell r="B82" t="str">
            <v>3</v>
          </cell>
          <cell r="C82" t="str">
            <v> </v>
          </cell>
          <cell r="D82" t="str">
            <v> </v>
          </cell>
          <cell r="E82" t="str">
            <v> </v>
          </cell>
          <cell r="F82">
            <v>65</v>
          </cell>
          <cell r="G82">
            <v>-1</v>
          </cell>
          <cell r="H82" t="str">
            <v>  </v>
          </cell>
        </row>
        <row r="83">
          <cell r="A83" t="str">
            <v>Bademeister (rein aufsichtsführend)</v>
          </cell>
          <cell r="B83" t="str">
            <v>2</v>
          </cell>
          <cell r="C83" t="str">
            <v> </v>
          </cell>
          <cell r="D83" t="str">
            <v> </v>
          </cell>
          <cell r="E83" t="str">
            <v> </v>
          </cell>
          <cell r="F83" t="str">
            <v> </v>
          </cell>
          <cell r="G83">
            <v>-1</v>
          </cell>
          <cell r="H83" t="str">
            <v>  </v>
          </cell>
        </row>
        <row r="84">
          <cell r="A84" t="str">
            <v>Baggerführer</v>
          </cell>
          <cell r="B84" t="str">
            <v>3</v>
          </cell>
          <cell r="C84" t="str">
            <v> </v>
          </cell>
          <cell r="D84" t="str">
            <v> </v>
          </cell>
          <cell r="E84" t="str">
            <v> </v>
          </cell>
          <cell r="F84">
            <v>65</v>
          </cell>
          <cell r="G84">
            <v>-1</v>
          </cell>
          <cell r="H84" t="str">
            <v>  </v>
          </cell>
        </row>
        <row r="85">
          <cell r="A85" t="str">
            <v>Ballettdirektor (nur kaufmännische Tätigkeit)</v>
          </cell>
          <cell r="B85" t="str">
            <v>1</v>
          </cell>
          <cell r="C85" t="str">
            <v> </v>
          </cell>
          <cell r="D85" t="str">
            <v> </v>
          </cell>
          <cell r="E85" t="str">
            <v> </v>
          </cell>
          <cell r="F85" t="str">
            <v> </v>
          </cell>
          <cell r="G85">
            <v>-1</v>
          </cell>
          <cell r="H85" t="str">
            <v>  </v>
          </cell>
        </row>
        <row r="86">
          <cell r="A86" t="str">
            <v>Bankkaufmann (Innendienst)</v>
          </cell>
          <cell r="B86" t="str">
            <v>1</v>
          </cell>
          <cell r="C86" t="str">
            <v> </v>
          </cell>
          <cell r="D86" t="str">
            <v> </v>
          </cell>
          <cell r="E86" t="str">
            <v> </v>
          </cell>
          <cell r="F86" t="str">
            <v> </v>
          </cell>
          <cell r="G86">
            <v>-1</v>
          </cell>
          <cell r="H86" t="str">
            <v>  </v>
          </cell>
        </row>
        <row r="87">
          <cell r="A87" t="str">
            <v>Bankkaufmann (mit mehr als 20% Außendienstanteil)</v>
          </cell>
          <cell r="B87" t="str">
            <v>2</v>
          </cell>
          <cell r="C87" t="str">
            <v> </v>
          </cell>
          <cell r="D87" t="str">
            <v> </v>
          </cell>
          <cell r="E87" t="str">
            <v> </v>
          </cell>
          <cell r="F87" t="str">
            <v> </v>
          </cell>
          <cell r="G87">
            <v>-1</v>
          </cell>
          <cell r="H87" t="str">
            <v>  </v>
          </cell>
        </row>
        <row r="88">
          <cell r="A88" t="str">
            <v>Bankkaufmann (überwiegend körperlich oder stehend tätig)</v>
          </cell>
          <cell r="B88" t="str">
            <v>2</v>
          </cell>
          <cell r="C88" t="str">
            <v> </v>
          </cell>
          <cell r="D88" t="str">
            <v> </v>
          </cell>
          <cell r="E88" t="str">
            <v> </v>
          </cell>
          <cell r="F88" t="str">
            <v> </v>
          </cell>
          <cell r="G88">
            <v>-1</v>
          </cell>
          <cell r="H88" t="str">
            <v>  </v>
          </cell>
        </row>
        <row r="89">
          <cell r="A89" t="str">
            <v>Bauarbeiter</v>
          </cell>
          <cell r="B89" t="str">
            <v>4</v>
          </cell>
          <cell r="C89" t="str">
            <v> </v>
          </cell>
          <cell r="D89" t="str">
            <v>1,2</v>
          </cell>
          <cell r="E89" t="str">
            <v> </v>
          </cell>
          <cell r="F89">
            <v>65</v>
          </cell>
          <cell r="G89">
            <v>-1</v>
          </cell>
          <cell r="H89" t="str">
            <v>  </v>
          </cell>
        </row>
        <row r="90">
          <cell r="A90" t="str">
            <v>Bauführer (Bauleiter mitarbeitend)</v>
          </cell>
          <cell r="B90" t="str">
            <v>3</v>
          </cell>
          <cell r="C90" t="str">
            <v> </v>
          </cell>
          <cell r="D90" t="str">
            <v>1,2</v>
          </cell>
          <cell r="E90" t="str">
            <v> </v>
          </cell>
          <cell r="F90">
            <v>65</v>
          </cell>
          <cell r="G90">
            <v>-1</v>
          </cell>
          <cell r="H90" t="str">
            <v>  </v>
          </cell>
        </row>
        <row r="91">
          <cell r="A91" t="str">
            <v>Bauingenieur</v>
          </cell>
          <cell r="B91" t="str">
            <v>1</v>
          </cell>
          <cell r="C91" t="str">
            <v> </v>
          </cell>
          <cell r="D91" t="str">
            <v> </v>
          </cell>
          <cell r="E91" t="str">
            <v> </v>
          </cell>
          <cell r="F91" t="str">
            <v> </v>
          </cell>
          <cell r="G91">
            <v>-1</v>
          </cell>
          <cell r="H91" t="str">
            <v>  </v>
          </cell>
        </row>
        <row r="92">
          <cell r="A92" t="str">
            <v>Bauleiter (nicht körperlich tätig)</v>
          </cell>
          <cell r="B92" t="str">
            <v>2</v>
          </cell>
          <cell r="C92" t="str">
            <v> </v>
          </cell>
          <cell r="D92" t="str">
            <v> </v>
          </cell>
          <cell r="E92" t="str">
            <v> </v>
          </cell>
          <cell r="F92" t="str">
            <v> </v>
          </cell>
          <cell r="G92">
            <v>-1</v>
          </cell>
          <cell r="H92" t="str">
            <v>  </v>
          </cell>
        </row>
        <row r="93">
          <cell r="A93" t="str">
            <v>Baumaschinenführer</v>
          </cell>
          <cell r="B93" t="str">
            <v>3</v>
          </cell>
          <cell r="C93" t="str">
            <v> </v>
          </cell>
          <cell r="D93" t="str">
            <v>1,2</v>
          </cell>
          <cell r="E93" t="str">
            <v> </v>
          </cell>
          <cell r="F93">
            <v>65</v>
          </cell>
          <cell r="G93">
            <v>-1</v>
          </cell>
          <cell r="H93" t="str">
            <v>  </v>
          </cell>
        </row>
        <row r="94">
          <cell r="A94" t="str">
            <v>Baumaschinist</v>
          </cell>
          <cell r="B94" t="str">
            <v>3</v>
          </cell>
          <cell r="C94" t="str">
            <v> </v>
          </cell>
          <cell r="D94" t="str">
            <v>1,2</v>
          </cell>
          <cell r="E94" t="str">
            <v> </v>
          </cell>
          <cell r="F94">
            <v>65</v>
          </cell>
          <cell r="G94">
            <v>-1</v>
          </cell>
          <cell r="H94" t="str">
            <v>  </v>
          </cell>
        </row>
        <row r="95">
          <cell r="A95" t="str">
            <v>Bauschlosser</v>
          </cell>
          <cell r="B95" t="str">
            <v>3</v>
          </cell>
          <cell r="C95" t="str">
            <v> </v>
          </cell>
          <cell r="D95" t="str">
            <v> </v>
          </cell>
          <cell r="E95" t="str">
            <v> </v>
          </cell>
          <cell r="F95">
            <v>65</v>
          </cell>
          <cell r="G95">
            <v>-1</v>
          </cell>
          <cell r="H95" t="str">
            <v>  </v>
          </cell>
        </row>
        <row r="96">
          <cell r="A96" t="str">
            <v>Bautechniker</v>
          </cell>
          <cell r="B96" t="str">
            <v>2</v>
          </cell>
          <cell r="C96" t="str">
            <v> </v>
          </cell>
          <cell r="D96" t="str">
            <v> </v>
          </cell>
          <cell r="E96" t="str">
            <v> </v>
          </cell>
          <cell r="F96" t="str">
            <v> </v>
          </cell>
          <cell r="G96">
            <v>-1</v>
          </cell>
          <cell r="H96" t="str">
            <v>  </v>
          </cell>
        </row>
        <row r="97">
          <cell r="A97" t="str">
            <v>Bautechniker (ausschließlich verwaltend tätig - Einkommen &gt; 40.000 €)</v>
          </cell>
          <cell r="B97" t="str">
            <v>1</v>
          </cell>
          <cell r="C97" t="str">
            <v> </v>
          </cell>
          <cell r="D97" t="str">
            <v> </v>
          </cell>
          <cell r="E97" t="str">
            <v> </v>
          </cell>
          <cell r="F97" t="str">
            <v> </v>
          </cell>
          <cell r="G97">
            <v>-1</v>
          </cell>
          <cell r="H97" t="str">
            <v>  </v>
          </cell>
        </row>
        <row r="98">
          <cell r="A98" t="str">
            <v>Beamter</v>
          </cell>
          <cell r="B98" t="str">
            <v>2</v>
          </cell>
          <cell r="C98" t="str">
            <v> </v>
          </cell>
          <cell r="D98" t="str">
            <v> </v>
          </cell>
          <cell r="E98" t="str">
            <v> </v>
          </cell>
          <cell r="F98" t="str">
            <v> </v>
          </cell>
          <cell r="G98">
            <v>-1</v>
          </cell>
          <cell r="H98" t="str">
            <v>  </v>
          </cell>
        </row>
        <row r="99">
          <cell r="A99" t="str">
            <v>Behälterbauer</v>
          </cell>
          <cell r="B99" t="str">
            <v>3</v>
          </cell>
          <cell r="C99" t="str">
            <v> </v>
          </cell>
          <cell r="D99" t="str">
            <v> </v>
          </cell>
          <cell r="E99" t="str">
            <v> </v>
          </cell>
          <cell r="F99">
            <v>65</v>
          </cell>
          <cell r="G99">
            <v>-1</v>
          </cell>
          <cell r="H99" t="str">
            <v>  </v>
          </cell>
        </row>
        <row r="100">
          <cell r="A100" t="str">
            <v>Bekleidungsfertiger</v>
          </cell>
          <cell r="B100" t="str">
            <v>3</v>
          </cell>
          <cell r="C100" t="str">
            <v> </v>
          </cell>
          <cell r="D100" t="str">
            <v> </v>
          </cell>
          <cell r="E100" t="str">
            <v> </v>
          </cell>
          <cell r="F100">
            <v>65</v>
          </cell>
          <cell r="G100">
            <v>-1</v>
          </cell>
          <cell r="H100" t="str">
            <v>  </v>
          </cell>
        </row>
        <row r="101">
          <cell r="A101" t="str">
            <v>Bekleidungsingenieur</v>
          </cell>
          <cell r="B101" t="str">
            <v>1</v>
          </cell>
          <cell r="C101" t="str">
            <v> </v>
          </cell>
          <cell r="D101" t="str">
            <v> </v>
          </cell>
          <cell r="E101" t="str">
            <v> </v>
          </cell>
          <cell r="F101" t="str">
            <v> </v>
          </cell>
          <cell r="G101">
            <v>-1</v>
          </cell>
          <cell r="H101" t="str">
            <v>  </v>
          </cell>
        </row>
        <row r="102">
          <cell r="A102" t="str">
            <v>Bekleidungsnäher</v>
          </cell>
          <cell r="B102" t="str">
            <v>3</v>
          </cell>
          <cell r="C102" t="str">
            <v> </v>
          </cell>
          <cell r="D102" t="str">
            <v> </v>
          </cell>
          <cell r="E102" t="str">
            <v> </v>
          </cell>
          <cell r="F102">
            <v>65</v>
          </cell>
          <cell r="G102">
            <v>-1</v>
          </cell>
          <cell r="H102" t="str">
            <v>  </v>
          </cell>
        </row>
        <row r="103">
          <cell r="A103" t="str">
            <v>Bekleidungsschneider</v>
          </cell>
          <cell r="B103" t="str">
            <v>3</v>
          </cell>
          <cell r="C103" t="str">
            <v> </v>
          </cell>
          <cell r="D103" t="str">
            <v> </v>
          </cell>
          <cell r="E103" t="str">
            <v> </v>
          </cell>
          <cell r="F103">
            <v>65</v>
          </cell>
          <cell r="G103">
            <v>-1</v>
          </cell>
          <cell r="H103" t="str">
            <v>  </v>
          </cell>
        </row>
        <row r="104">
          <cell r="A104" t="str">
            <v>Bekleidungstechniker</v>
          </cell>
          <cell r="B104" t="str">
            <v>2</v>
          </cell>
          <cell r="C104" t="str">
            <v> </v>
          </cell>
          <cell r="D104" t="str">
            <v> </v>
          </cell>
          <cell r="E104" t="str">
            <v> </v>
          </cell>
          <cell r="F104" t="str">
            <v> </v>
          </cell>
          <cell r="G104">
            <v>-1</v>
          </cell>
          <cell r="H104" t="str">
            <v>  </v>
          </cell>
        </row>
        <row r="105">
          <cell r="A105" t="str">
            <v>Bekleidungstechniker (ausschließlich verwaltend tätig - Einkommen &gt; 40.000 €)</v>
          </cell>
          <cell r="B105" t="str">
            <v>1</v>
          </cell>
          <cell r="C105" t="str">
            <v> </v>
          </cell>
          <cell r="D105" t="str">
            <v> </v>
          </cell>
          <cell r="E105" t="str">
            <v> </v>
          </cell>
          <cell r="F105" t="str">
            <v> </v>
          </cell>
          <cell r="G105">
            <v>-1</v>
          </cell>
          <cell r="H105" t="str">
            <v>  </v>
          </cell>
        </row>
        <row r="106">
          <cell r="A106" t="str">
            <v>Beleuchtungsmeister</v>
          </cell>
          <cell r="B106" t="str">
            <v>2</v>
          </cell>
          <cell r="C106" t="str">
            <v> </v>
          </cell>
          <cell r="D106" t="str">
            <v> </v>
          </cell>
          <cell r="E106" t="str">
            <v> </v>
          </cell>
          <cell r="F106" t="str">
            <v> </v>
          </cell>
          <cell r="G106">
            <v>-1</v>
          </cell>
          <cell r="H106" t="str">
            <v>  </v>
          </cell>
        </row>
        <row r="107">
          <cell r="A107" t="str">
            <v>Beleuchtungsmeister (ausschließlich verwaltend tätig - Einkommen &gt; 40.000 €)</v>
          </cell>
          <cell r="B107" t="str">
            <v>1</v>
          </cell>
          <cell r="C107" t="str">
            <v> </v>
          </cell>
          <cell r="D107" t="str">
            <v> </v>
          </cell>
          <cell r="E107" t="str">
            <v> </v>
          </cell>
          <cell r="F107" t="str">
            <v> </v>
          </cell>
          <cell r="G107">
            <v>-1</v>
          </cell>
          <cell r="H107" t="str">
            <v>  </v>
          </cell>
        </row>
        <row r="108">
          <cell r="A108" t="str">
            <v>Bereitschaftspolizist</v>
          </cell>
          <cell r="B108" t="str">
            <v>2</v>
          </cell>
          <cell r="C108" t="str">
            <v> </v>
          </cell>
          <cell r="D108" t="str">
            <v> </v>
          </cell>
          <cell r="E108" t="str">
            <v> </v>
          </cell>
          <cell r="F108">
            <v>55</v>
          </cell>
          <cell r="G108">
            <v>-1</v>
          </cell>
          <cell r="H108" t="str">
            <v>  </v>
          </cell>
        </row>
        <row r="109">
          <cell r="A109" t="str">
            <v>Bergführer</v>
          </cell>
          <cell r="B109" t="str">
            <v>4</v>
          </cell>
          <cell r="C109" t="str">
            <v> </v>
          </cell>
          <cell r="D109" t="str">
            <v>1,2</v>
          </cell>
          <cell r="E109" t="str">
            <v> </v>
          </cell>
          <cell r="F109">
            <v>55</v>
          </cell>
          <cell r="G109">
            <v>-1</v>
          </cell>
          <cell r="H109" t="str">
            <v>  </v>
          </cell>
        </row>
        <row r="110">
          <cell r="A110" t="str">
            <v>Bergmann über Tage</v>
          </cell>
          <cell r="B110" t="str">
            <v>3</v>
          </cell>
          <cell r="C110" t="str">
            <v> </v>
          </cell>
          <cell r="D110" t="str">
            <v> </v>
          </cell>
          <cell r="E110" t="str">
            <v> </v>
          </cell>
          <cell r="F110">
            <v>65</v>
          </cell>
          <cell r="G110">
            <v>-1</v>
          </cell>
          <cell r="H110" t="str">
            <v>  </v>
          </cell>
        </row>
        <row r="111">
          <cell r="A111" t="str">
            <v>Bergmann unter Tage</v>
          </cell>
          <cell r="B111" t="str">
            <v>4</v>
          </cell>
          <cell r="C111" t="str">
            <v>3</v>
          </cell>
          <cell r="D111" t="str">
            <v>1,2</v>
          </cell>
          <cell r="E111" t="str">
            <v> </v>
          </cell>
          <cell r="F111">
            <v>55</v>
          </cell>
          <cell r="G111">
            <v>-1</v>
          </cell>
          <cell r="H111" t="str">
            <v>  </v>
          </cell>
        </row>
        <row r="112">
          <cell r="A112" t="str">
            <v>Bergmechaniker über Tage</v>
          </cell>
          <cell r="B112" t="str">
            <v>3</v>
          </cell>
          <cell r="C112" t="str">
            <v> </v>
          </cell>
          <cell r="D112" t="str">
            <v> </v>
          </cell>
          <cell r="E112" t="str">
            <v> </v>
          </cell>
          <cell r="F112">
            <v>65</v>
          </cell>
          <cell r="G112">
            <v>-1</v>
          </cell>
          <cell r="H112" t="str">
            <v>  </v>
          </cell>
        </row>
        <row r="113">
          <cell r="A113" t="str">
            <v>Bergmechaniker unter Tage</v>
          </cell>
          <cell r="B113" t="str">
            <v>4</v>
          </cell>
          <cell r="C113" t="str">
            <v>3</v>
          </cell>
          <cell r="D113" t="str">
            <v>1,2</v>
          </cell>
          <cell r="E113" t="str">
            <v> </v>
          </cell>
          <cell r="F113">
            <v>55</v>
          </cell>
          <cell r="G113">
            <v>-1</v>
          </cell>
          <cell r="H113" t="str">
            <v>  </v>
          </cell>
        </row>
        <row r="114">
          <cell r="A114" t="str">
            <v>Bergvermessungstechniker</v>
          </cell>
          <cell r="B114" t="str">
            <v>2</v>
          </cell>
          <cell r="C114" t="str">
            <v> </v>
          </cell>
          <cell r="D114" t="str">
            <v> </v>
          </cell>
          <cell r="E114" t="str">
            <v> </v>
          </cell>
          <cell r="F114" t="str">
            <v> </v>
          </cell>
          <cell r="G114">
            <v>-1</v>
          </cell>
          <cell r="H114" t="str">
            <v>  </v>
          </cell>
        </row>
        <row r="115">
          <cell r="A115" t="str">
            <v>Bergvermessungstechniker (ausschl. verwaltend tätig - Einkommen &gt; 40.000 €)</v>
          </cell>
          <cell r="B115" t="str">
            <v>1</v>
          </cell>
          <cell r="C115" t="str">
            <v> </v>
          </cell>
          <cell r="D115" t="str">
            <v> </v>
          </cell>
          <cell r="E115" t="str">
            <v> </v>
          </cell>
          <cell r="F115" t="str">
            <v> </v>
          </cell>
          <cell r="G115">
            <v>-1</v>
          </cell>
          <cell r="H115" t="str">
            <v>  </v>
          </cell>
        </row>
        <row r="116">
          <cell r="A116" t="str">
            <v>Berufsberater (Innendienst)</v>
          </cell>
          <cell r="B116" t="str">
            <v>1</v>
          </cell>
          <cell r="C116" t="str">
            <v> </v>
          </cell>
          <cell r="D116" t="str">
            <v> </v>
          </cell>
          <cell r="E116" t="str">
            <v> </v>
          </cell>
          <cell r="F116" t="str">
            <v> </v>
          </cell>
          <cell r="G116">
            <v>-1</v>
          </cell>
          <cell r="H116" t="str">
            <v>  </v>
          </cell>
        </row>
        <row r="117">
          <cell r="A117" t="str">
            <v>Berufsberater (mit mehr als 20% Außendienstanteil)</v>
          </cell>
          <cell r="B117" t="str">
            <v>2</v>
          </cell>
          <cell r="C117" t="str">
            <v> </v>
          </cell>
          <cell r="D117" t="str">
            <v> </v>
          </cell>
          <cell r="E117" t="str">
            <v> </v>
          </cell>
          <cell r="F117" t="str">
            <v> </v>
          </cell>
          <cell r="G117">
            <v>-1</v>
          </cell>
          <cell r="H117" t="str">
            <v>  </v>
          </cell>
        </row>
        <row r="118">
          <cell r="A118" t="str">
            <v>Berufsberater (überwiegend körperlich oder stehend tätig)</v>
          </cell>
          <cell r="B118" t="str">
            <v>2</v>
          </cell>
          <cell r="C118" t="str">
            <v> </v>
          </cell>
          <cell r="D118" t="str">
            <v> </v>
          </cell>
          <cell r="E118" t="str">
            <v> </v>
          </cell>
          <cell r="F118" t="str">
            <v> </v>
          </cell>
          <cell r="G118">
            <v>-1</v>
          </cell>
          <cell r="H118" t="str">
            <v>  </v>
          </cell>
        </row>
        <row r="119">
          <cell r="A119" t="str">
            <v>Berufsbetreuer</v>
          </cell>
          <cell r="B119" t="str">
            <v>2</v>
          </cell>
          <cell r="C119" t="str">
            <v> </v>
          </cell>
          <cell r="D119" t="str">
            <v> </v>
          </cell>
          <cell r="E119" t="str">
            <v> </v>
          </cell>
          <cell r="F119" t="str">
            <v> </v>
          </cell>
          <cell r="G119">
            <v>-1</v>
          </cell>
          <cell r="H119" t="str">
            <v>  </v>
          </cell>
        </row>
        <row r="120">
          <cell r="A120" t="str">
            <v>Berufsbetreuer (ausschließlich verwaltend tätig - Einkommen &gt; 40.000 €)</v>
          </cell>
          <cell r="B120" t="str">
            <v>1</v>
          </cell>
          <cell r="C120" t="str">
            <v> </v>
          </cell>
          <cell r="D120" t="str">
            <v> </v>
          </cell>
          <cell r="E120" t="str">
            <v> </v>
          </cell>
          <cell r="F120" t="str">
            <v> </v>
          </cell>
          <cell r="G120">
            <v>-1</v>
          </cell>
          <cell r="H120" t="str">
            <v>  </v>
          </cell>
        </row>
        <row r="121">
          <cell r="A121" t="str">
            <v>Berufsfeuerwehr</v>
          </cell>
          <cell r="B121" t="str">
            <v>4</v>
          </cell>
          <cell r="C121" t="str">
            <v> </v>
          </cell>
          <cell r="D121" t="str">
            <v>1,2</v>
          </cell>
          <cell r="E121" t="str">
            <v> </v>
          </cell>
          <cell r="F121">
            <v>55</v>
          </cell>
          <cell r="G121">
            <v>-1</v>
          </cell>
          <cell r="H121" t="str">
            <v>  </v>
          </cell>
        </row>
        <row r="122">
          <cell r="A122" t="str">
            <v>Berufskraftfahrer (Güterverkehr)</v>
          </cell>
          <cell r="B122" t="str">
            <v>3</v>
          </cell>
          <cell r="C122" t="str">
            <v> </v>
          </cell>
          <cell r="D122" t="str">
            <v> </v>
          </cell>
          <cell r="E122" t="str">
            <v> </v>
          </cell>
          <cell r="F122">
            <v>55</v>
          </cell>
          <cell r="G122">
            <v>-1</v>
          </cell>
          <cell r="H122" t="str">
            <v>  </v>
          </cell>
        </row>
        <row r="123">
          <cell r="A123" t="str">
            <v>Berufskraftfahrer (Personenverkehr)</v>
          </cell>
          <cell r="B123" t="str">
            <v>3</v>
          </cell>
          <cell r="C123" t="str">
            <v> </v>
          </cell>
          <cell r="D123" t="str">
            <v> </v>
          </cell>
          <cell r="E123" t="str">
            <v> </v>
          </cell>
          <cell r="F123">
            <v>55</v>
          </cell>
          <cell r="G123">
            <v>-1</v>
          </cell>
          <cell r="H123" t="str">
            <v>  </v>
          </cell>
        </row>
        <row r="124">
          <cell r="A124" t="str">
            <v>Berufskraftfahrer (Spezialverkehr)</v>
          </cell>
          <cell r="B124" t="str">
            <v>4</v>
          </cell>
          <cell r="C124" t="str">
            <v> </v>
          </cell>
          <cell r="D124" t="str">
            <v>1,2</v>
          </cell>
          <cell r="E124" t="str">
            <v> </v>
          </cell>
          <cell r="F124">
            <v>55</v>
          </cell>
          <cell r="G124">
            <v>-1</v>
          </cell>
          <cell r="H124" t="str">
            <v>  </v>
          </cell>
        </row>
        <row r="125">
          <cell r="A125" t="str">
            <v>Berufsreitlehrer</v>
          </cell>
          <cell r="B125" t="str">
            <v>3</v>
          </cell>
          <cell r="C125" t="str">
            <v> </v>
          </cell>
          <cell r="D125" t="str">
            <v> </v>
          </cell>
          <cell r="E125" t="str">
            <v> </v>
          </cell>
          <cell r="F125">
            <v>65</v>
          </cell>
          <cell r="G125">
            <v>-1</v>
          </cell>
          <cell r="H125" t="str">
            <v>  </v>
          </cell>
        </row>
        <row r="126">
          <cell r="A126" t="str">
            <v>Berufssoldat</v>
          </cell>
          <cell r="B126" t="str">
            <v>DA</v>
          </cell>
          <cell r="C126" t="str">
            <v> </v>
          </cell>
          <cell r="D126" t="str">
            <v> </v>
          </cell>
          <cell r="E126" t="str">
            <v> </v>
          </cell>
          <cell r="F126" t="str">
            <v> </v>
          </cell>
          <cell r="G126">
            <v>-1</v>
          </cell>
          <cell r="H126" t="str">
            <v>  </v>
          </cell>
        </row>
        <row r="127">
          <cell r="A127" t="str">
            <v>Beschäftigte im Tunnelbau</v>
          </cell>
          <cell r="B127" t="str">
            <v>4</v>
          </cell>
          <cell r="C127" t="str">
            <v>3</v>
          </cell>
          <cell r="D127" t="str">
            <v>1,2</v>
          </cell>
          <cell r="E127" t="str">
            <v> </v>
          </cell>
          <cell r="F127">
            <v>65</v>
          </cell>
          <cell r="G127">
            <v>-1</v>
          </cell>
          <cell r="H127" t="str">
            <v>  </v>
          </cell>
        </row>
        <row r="128">
          <cell r="A128" t="str">
            <v>Beschäftigungstherapeut</v>
          </cell>
          <cell r="B128" t="str">
            <v>2</v>
          </cell>
          <cell r="C128" t="str">
            <v> </v>
          </cell>
          <cell r="D128" t="str">
            <v> </v>
          </cell>
          <cell r="E128" t="str">
            <v> </v>
          </cell>
          <cell r="F128" t="str">
            <v> </v>
          </cell>
          <cell r="G128">
            <v>-1</v>
          </cell>
          <cell r="H128" t="str">
            <v>  </v>
          </cell>
        </row>
        <row r="129">
          <cell r="A129" t="str">
            <v>Beschichter</v>
          </cell>
          <cell r="B129" t="str">
            <v>3</v>
          </cell>
          <cell r="C129" t="str">
            <v> </v>
          </cell>
          <cell r="D129" t="str">
            <v> </v>
          </cell>
          <cell r="E129" t="str">
            <v> </v>
          </cell>
          <cell r="F129">
            <v>65</v>
          </cell>
          <cell r="G129">
            <v>-1</v>
          </cell>
          <cell r="H129" t="str">
            <v>  </v>
          </cell>
        </row>
        <row r="130">
          <cell r="A130" t="str">
            <v>Beschicker</v>
          </cell>
          <cell r="B130" t="str">
            <v>3</v>
          </cell>
          <cell r="C130" t="str">
            <v> </v>
          </cell>
          <cell r="D130" t="str">
            <v> </v>
          </cell>
          <cell r="E130" t="str">
            <v> </v>
          </cell>
          <cell r="F130">
            <v>65</v>
          </cell>
          <cell r="G130">
            <v>-1</v>
          </cell>
          <cell r="H130" t="str">
            <v>  </v>
          </cell>
        </row>
        <row r="131">
          <cell r="A131" t="str">
            <v>Bestatter (kaufmännisch tätig)</v>
          </cell>
          <cell r="B131" t="str">
            <v>2</v>
          </cell>
          <cell r="C131" t="str">
            <v> </v>
          </cell>
          <cell r="D131" t="str">
            <v> </v>
          </cell>
          <cell r="E131" t="str">
            <v> </v>
          </cell>
          <cell r="F131" t="str">
            <v> </v>
          </cell>
          <cell r="G131">
            <v>-1</v>
          </cell>
          <cell r="H131" t="str">
            <v>  </v>
          </cell>
        </row>
        <row r="132">
          <cell r="A132" t="str">
            <v>Bestatter (körperlich tätig)</v>
          </cell>
          <cell r="B132" t="str">
            <v>3</v>
          </cell>
          <cell r="C132" t="str">
            <v> </v>
          </cell>
          <cell r="D132" t="str">
            <v> </v>
          </cell>
          <cell r="E132" t="str">
            <v> </v>
          </cell>
          <cell r="F132">
            <v>65</v>
          </cell>
          <cell r="G132">
            <v>-1</v>
          </cell>
          <cell r="H132" t="str">
            <v>  </v>
          </cell>
        </row>
        <row r="133">
          <cell r="A133" t="str">
            <v>Betonbauer</v>
          </cell>
          <cell r="B133" t="str">
            <v>4</v>
          </cell>
          <cell r="C133" t="str">
            <v> </v>
          </cell>
          <cell r="D133" t="str">
            <v>1,2</v>
          </cell>
          <cell r="E133" t="str">
            <v> </v>
          </cell>
          <cell r="F133">
            <v>65</v>
          </cell>
          <cell r="G133">
            <v>-1</v>
          </cell>
          <cell r="H133" t="str">
            <v>  </v>
          </cell>
        </row>
        <row r="134">
          <cell r="A134" t="str">
            <v>Betonspritzer</v>
          </cell>
          <cell r="B134" t="str">
            <v>4</v>
          </cell>
          <cell r="C134" t="str">
            <v> </v>
          </cell>
          <cell r="D134" t="str">
            <v> </v>
          </cell>
          <cell r="E134" t="str">
            <v> </v>
          </cell>
          <cell r="F134">
            <v>65</v>
          </cell>
          <cell r="G134">
            <v>-1</v>
          </cell>
          <cell r="H134" t="str">
            <v>  </v>
          </cell>
        </row>
        <row r="135">
          <cell r="A135" t="str">
            <v>Betonwerker</v>
          </cell>
          <cell r="B135" t="str">
            <v>4</v>
          </cell>
          <cell r="C135" t="str">
            <v> </v>
          </cell>
          <cell r="D135" t="str">
            <v> </v>
          </cell>
          <cell r="E135" t="str">
            <v> </v>
          </cell>
          <cell r="F135">
            <v>65</v>
          </cell>
          <cell r="G135">
            <v>-1</v>
          </cell>
          <cell r="H135" t="str">
            <v>  </v>
          </cell>
        </row>
        <row r="136">
          <cell r="A136" t="str">
            <v>Betriebsarzt</v>
          </cell>
          <cell r="B136" t="str">
            <v>1+</v>
          </cell>
          <cell r="C136" t="str">
            <v> </v>
          </cell>
          <cell r="D136" t="str">
            <v> </v>
          </cell>
          <cell r="E136" t="str">
            <v> </v>
          </cell>
          <cell r="F136" t="str">
            <v> </v>
          </cell>
          <cell r="G136">
            <v>-1</v>
          </cell>
          <cell r="H136" t="str">
            <v>  </v>
          </cell>
        </row>
        <row r="137">
          <cell r="A137" t="str">
            <v>Betriebsingenieur</v>
          </cell>
          <cell r="B137" t="str">
            <v>1</v>
          </cell>
          <cell r="C137" t="str">
            <v> </v>
          </cell>
          <cell r="D137" t="str">
            <v> </v>
          </cell>
          <cell r="E137" t="str">
            <v> </v>
          </cell>
          <cell r="F137" t="str">
            <v> </v>
          </cell>
          <cell r="G137">
            <v>-1</v>
          </cell>
          <cell r="H137" t="str">
            <v>  </v>
          </cell>
        </row>
        <row r="138">
          <cell r="A138" t="str">
            <v>Betriebsingenieur (Bergbau)</v>
          </cell>
          <cell r="B138" t="str">
            <v>2</v>
          </cell>
          <cell r="C138" t="str">
            <v> </v>
          </cell>
          <cell r="D138" t="str">
            <v> </v>
          </cell>
          <cell r="E138" t="str">
            <v> </v>
          </cell>
          <cell r="F138" t="str">
            <v> </v>
          </cell>
          <cell r="G138">
            <v>-1</v>
          </cell>
          <cell r="H138" t="str">
            <v>  </v>
          </cell>
        </row>
        <row r="139">
          <cell r="A139" t="str">
            <v>Betriebsingenieur (Bergbau) (ausschl. verw. tätig - Einkommen &gt; 40.000 €)</v>
          </cell>
          <cell r="B139" t="str">
            <v>1</v>
          </cell>
          <cell r="C139" t="str">
            <v> </v>
          </cell>
          <cell r="D139" t="str">
            <v> </v>
          </cell>
          <cell r="E139" t="str">
            <v> </v>
          </cell>
          <cell r="F139" t="str">
            <v> </v>
          </cell>
          <cell r="G139">
            <v>-1</v>
          </cell>
          <cell r="H139" t="str">
            <v>  </v>
          </cell>
        </row>
        <row r="140">
          <cell r="A140" t="str">
            <v>Betriebsinspektor</v>
          </cell>
          <cell r="B140" t="str">
            <v>2</v>
          </cell>
          <cell r="C140" t="str">
            <v> </v>
          </cell>
          <cell r="D140" t="str">
            <v> </v>
          </cell>
          <cell r="E140" t="str">
            <v> </v>
          </cell>
          <cell r="F140" t="str">
            <v> </v>
          </cell>
          <cell r="G140">
            <v>-1</v>
          </cell>
          <cell r="H140" t="str">
            <v>  </v>
          </cell>
        </row>
        <row r="141">
          <cell r="A141" t="str">
            <v>Betriebsinspektor (ausschließlich verwaltend tätig - Einkommen &gt; 40.000 €)</v>
          </cell>
          <cell r="B141" t="str">
            <v>1</v>
          </cell>
          <cell r="C141" t="str">
            <v> </v>
          </cell>
          <cell r="D141" t="str">
            <v> </v>
          </cell>
          <cell r="E141" t="str">
            <v> </v>
          </cell>
          <cell r="F141" t="str">
            <v> </v>
          </cell>
          <cell r="G141">
            <v>-1</v>
          </cell>
          <cell r="H141" t="str">
            <v>  </v>
          </cell>
        </row>
        <row r="142">
          <cell r="A142" t="str">
            <v>Betriebsschlosser</v>
          </cell>
          <cell r="B142" t="str">
            <v>3</v>
          </cell>
          <cell r="C142" t="str">
            <v> </v>
          </cell>
          <cell r="D142" t="str">
            <v> </v>
          </cell>
          <cell r="E142" t="str">
            <v> </v>
          </cell>
          <cell r="F142">
            <v>65</v>
          </cell>
          <cell r="G142">
            <v>-1</v>
          </cell>
          <cell r="H142" t="str">
            <v>  </v>
          </cell>
        </row>
        <row r="143">
          <cell r="A143" t="str">
            <v>Betriebswirt (Diplom)</v>
          </cell>
          <cell r="B143" t="str">
            <v>1</v>
          </cell>
          <cell r="C143" t="str">
            <v> </v>
          </cell>
          <cell r="D143" t="str">
            <v> </v>
          </cell>
          <cell r="E143" t="str">
            <v> </v>
          </cell>
          <cell r="F143" t="str">
            <v> </v>
          </cell>
          <cell r="G143">
            <v>-1</v>
          </cell>
          <cell r="H143" t="str">
            <v>  </v>
          </cell>
        </row>
        <row r="144">
          <cell r="A144" t="str">
            <v>Bezirksschornsteinfegermeister</v>
          </cell>
          <cell r="B144" t="str">
            <v>2</v>
          </cell>
          <cell r="C144" t="str">
            <v> </v>
          </cell>
          <cell r="D144" t="str">
            <v>1,2</v>
          </cell>
          <cell r="E144" t="str">
            <v> </v>
          </cell>
          <cell r="F144">
            <v>65</v>
          </cell>
          <cell r="G144">
            <v>-1</v>
          </cell>
          <cell r="H144" t="str">
            <v>  </v>
          </cell>
        </row>
        <row r="145">
          <cell r="A145" t="str">
            <v>Bibliothekar</v>
          </cell>
          <cell r="B145" t="str">
            <v>2</v>
          </cell>
          <cell r="C145" t="str">
            <v> </v>
          </cell>
          <cell r="D145" t="str">
            <v> </v>
          </cell>
          <cell r="E145" t="str">
            <v> </v>
          </cell>
          <cell r="F145" t="str">
            <v> </v>
          </cell>
          <cell r="G145">
            <v>-1</v>
          </cell>
          <cell r="H145" t="str">
            <v>  </v>
          </cell>
        </row>
        <row r="146">
          <cell r="A146" t="str">
            <v>Bildberichter - Ausland</v>
          </cell>
          <cell r="B146" t="str">
            <v>4</v>
          </cell>
          <cell r="C146" t="str">
            <v>3</v>
          </cell>
          <cell r="D146" t="str">
            <v>1,2</v>
          </cell>
          <cell r="E146" t="str">
            <v> </v>
          </cell>
          <cell r="F146">
            <v>55</v>
          </cell>
          <cell r="G146">
            <v>-1</v>
          </cell>
          <cell r="H146" t="str">
            <v>FB Ausland</v>
          </cell>
        </row>
        <row r="147">
          <cell r="A147" t="str">
            <v>Bildberichter - Inland</v>
          </cell>
          <cell r="B147" t="str">
            <v>2</v>
          </cell>
          <cell r="C147" t="str">
            <v> </v>
          </cell>
          <cell r="D147" t="str">
            <v> </v>
          </cell>
          <cell r="E147" t="str">
            <v> </v>
          </cell>
          <cell r="F147" t="str">
            <v> </v>
          </cell>
          <cell r="G147">
            <v>-1</v>
          </cell>
          <cell r="H147" t="str">
            <v>  </v>
          </cell>
        </row>
        <row r="148">
          <cell r="A148" t="str">
            <v>Bildhauer</v>
          </cell>
          <cell r="B148" t="str">
            <v>3</v>
          </cell>
          <cell r="C148" t="str">
            <v> </v>
          </cell>
          <cell r="D148" t="str">
            <v> </v>
          </cell>
          <cell r="E148" t="str">
            <v> </v>
          </cell>
          <cell r="F148">
            <v>65</v>
          </cell>
          <cell r="G148">
            <v>-1</v>
          </cell>
          <cell r="H148" t="str">
            <v>  </v>
          </cell>
        </row>
        <row r="149">
          <cell r="A149" t="str">
            <v>Bildingenieur</v>
          </cell>
          <cell r="B149" t="str">
            <v>1</v>
          </cell>
          <cell r="C149" t="str">
            <v> </v>
          </cell>
          <cell r="D149" t="str">
            <v> </v>
          </cell>
          <cell r="E149" t="str">
            <v> </v>
          </cell>
          <cell r="F149" t="str">
            <v> </v>
          </cell>
          <cell r="G149">
            <v>-1</v>
          </cell>
          <cell r="H149" t="str">
            <v>  </v>
          </cell>
        </row>
        <row r="150">
          <cell r="A150" t="str">
            <v>Bildmeister</v>
          </cell>
          <cell r="B150" t="str">
            <v>2</v>
          </cell>
          <cell r="C150" t="str">
            <v> </v>
          </cell>
          <cell r="D150" t="str">
            <v> </v>
          </cell>
          <cell r="E150" t="str">
            <v> </v>
          </cell>
          <cell r="F150" t="str">
            <v> </v>
          </cell>
          <cell r="G150">
            <v>-1</v>
          </cell>
          <cell r="H150" t="str">
            <v>  </v>
          </cell>
        </row>
        <row r="151">
          <cell r="A151" t="str">
            <v>Bildmischer</v>
          </cell>
          <cell r="B151" t="str">
            <v>2</v>
          </cell>
          <cell r="C151" t="str">
            <v> </v>
          </cell>
          <cell r="D151" t="str">
            <v> </v>
          </cell>
          <cell r="E151" t="str">
            <v> </v>
          </cell>
          <cell r="F151" t="str">
            <v> </v>
          </cell>
          <cell r="G151">
            <v>-1</v>
          </cell>
          <cell r="H151" t="str">
            <v>  </v>
          </cell>
        </row>
        <row r="152">
          <cell r="A152" t="str">
            <v>Bildtechniker</v>
          </cell>
          <cell r="B152" t="str">
            <v>2</v>
          </cell>
          <cell r="C152" t="str">
            <v> </v>
          </cell>
          <cell r="D152" t="str">
            <v> </v>
          </cell>
          <cell r="E152" t="str">
            <v> </v>
          </cell>
          <cell r="F152" t="str">
            <v> </v>
          </cell>
          <cell r="G152">
            <v>-1</v>
          </cell>
          <cell r="H152" t="str">
            <v>  </v>
          </cell>
        </row>
        <row r="153">
          <cell r="A153" t="str">
            <v>Bildtechniker (Film, Fernsehen) (ausschl. verw. tätig - Einkommen &gt; 40.000 €)</v>
          </cell>
          <cell r="B153" t="str">
            <v>1</v>
          </cell>
          <cell r="C153" t="str">
            <v> </v>
          </cell>
          <cell r="D153" t="str">
            <v> </v>
          </cell>
          <cell r="E153" t="str">
            <v> </v>
          </cell>
          <cell r="F153" t="str">
            <v> </v>
          </cell>
          <cell r="G153">
            <v>-1</v>
          </cell>
          <cell r="H153" t="str">
            <v>  </v>
          </cell>
        </row>
        <row r="154">
          <cell r="A154" t="str">
            <v>Binnenfischer</v>
          </cell>
          <cell r="B154" t="str">
            <v>3</v>
          </cell>
          <cell r="C154" t="str">
            <v> </v>
          </cell>
          <cell r="D154" t="str">
            <v> </v>
          </cell>
          <cell r="E154" t="str">
            <v> </v>
          </cell>
          <cell r="F154">
            <v>65</v>
          </cell>
          <cell r="G154">
            <v>-1</v>
          </cell>
          <cell r="H154" t="str">
            <v>  </v>
          </cell>
        </row>
        <row r="155">
          <cell r="A155" t="str">
            <v>Binnenschiffer (Kapitän)</v>
          </cell>
          <cell r="B155" t="str">
            <v>2</v>
          </cell>
          <cell r="C155" t="str">
            <v> </v>
          </cell>
          <cell r="D155" t="str">
            <v> </v>
          </cell>
          <cell r="E155" t="str">
            <v> </v>
          </cell>
          <cell r="F155">
            <v>65</v>
          </cell>
          <cell r="G155">
            <v>-1</v>
          </cell>
          <cell r="H155" t="str">
            <v>  </v>
          </cell>
        </row>
        <row r="156">
          <cell r="A156" t="str">
            <v>Bioingenieur</v>
          </cell>
          <cell r="B156" t="str">
            <v>1</v>
          </cell>
          <cell r="C156" t="str">
            <v> </v>
          </cell>
          <cell r="D156" t="str">
            <v> </v>
          </cell>
          <cell r="E156" t="str">
            <v> </v>
          </cell>
          <cell r="F156" t="str">
            <v> </v>
          </cell>
          <cell r="G156">
            <v>-1</v>
          </cell>
          <cell r="H156" t="str">
            <v>  </v>
          </cell>
        </row>
        <row r="157">
          <cell r="A157" t="str">
            <v>Biologe (ohne Umgang mit Gesundheitsgefährdenden Stoffen)</v>
          </cell>
          <cell r="B157" t="str">
            <v>1</v>
          </cell>
          <cell r="C157" t="str">
            <v> </v>
          </cell>
          <cell r="D157" t="str">
            <v> </v>
          </cell>
          <cell r="E157" t="str">
            <v> </v>
          </cell>
          <cell r="F157" t="str">
            <v> </v>
          </cell>
          <cell r="G157">
            <v>-1</v>
          </cell>
          <cell r="H157" t="str">
            <v>  </v>
          </cell>
        </row>
        <row r="158">
          <cell r="A158" t="str">
            <v>Biologe (Umgang mit Gesundheitsgefährdenden Stoffen)</v>
          </cell>
          <cell r="B158" t="str">
            <v>2</v>
          </cell>
          <cell r="C158" t="str">
            <v> </v>
          </cell>
          <cell r="D158" t="str">
            <v> </v>
          </cell>
          <cell r="E158" t="str">
            <v> </v>
          </cell>
          <cell r="F158" t="str">
            <v> </v>
          </cell>
          <cell r="G158">
            <v>-1</v>
          </cell>
          <cell r="H158" t="str">
            <v>  </v>
          </cell>
        </row>
        <row r="159">
          <cell r="A159" t="str">
            <v>Bioniker</v>
          </cell>
          <cell r="B159" t="str">
            <v>2</v>
          </cell>
          <cell r="C159" t="str">
            <v> </v>
          </cell>
          <cell r="D159" t="str">
            <v> </v>
          </cell>
          <cell r="E159" t="str">
            <v> </v>
          </cell>
          <cell r="F159" t="str">
            <v> </v>
          </cell>
          <cell r="G159">
            <v>-1</v>
          </cell>
          <cell r="H159" t="str">
            <v>  </v>
          </cell>
        </row>
        <row r="160">
          <cell r="A160" t="str">
            <v>Bioniker (ausschließlich verwaltend tätig - Einkommen &gt; 40.000 €)</v>
          </cell>
          <cell r="B160" t="str">
            <v>1</v>
          </cell>
          <cell r="C160" t="str">
            <v> </v>
          </cell>
          <cell r="D160" t="str">
            <v> </v>
          </cell>
          <cell r="E160" t="str">
            <v> </v>
          </cell>
          <cell r="F160" t="str">
            <v> </v>
          </cell>
          <cell r="G160">
            <v>-1</v>
          </cell>
          <cell r="H160" t="str">
            <v>  </v>
          </cell>
        </row>
        <row r="161">
          <cell r="A161" t="str">
            <v>Blechschlosser</v>
          </cell>
          <cell r="B161" t="str">
            <v>3</v>
          </cell>
          <cell r="C161" t="str">
            <v> </v>
          </cell>
          <cell r="D161" t="str">
            <v> </v>
          </cell>
          <cell r="E161" t="str">
            <v> </v>
          </cell>
          <cell r="F161">
            <v>65</v>
          </cell>
          <cell r="G161">
            <v>-1</v>
          </cell>
          <cell r="H161" t="str">
            <v>  </v>
          </cell>
        </row>
        <row r="162">
          <cell r="A162" t="str">
            <v>Blumenbinder</v>
          </cell>
          <cell r="B162" t="str">
            <v>3</v>
          </cell>
          <cell r="C162" t="str">
            <v> </v>
          </cell>
          <cell r="D162" t="str">
            <v> </v>
          </cell>
          <cell r="E162" t="str">
            <v> </v>
          </cell>
          <cell r="F162">
            <v>65</v>
          </cell>
          <cell r="G162">
            <v>-1</v>
          </cell>
          <cell r="H162" t="str">
            <v>  </v>
          </cell>
        </row>
        <row r="163">
          <cell r="A163" t="str">
            <v>Blumengroßhändler</v>
          </cell>
          <cell r="B163" t="str">
            <v>2</v>
          </cell>
          <cell r="C163" t="str">
            <v> </v>
          </cell>
          <cell r="D163" t="str">
            <v> </v>
          </cell>
          <cell r="E163" t="str">
            <v> </v>
          </cell>
          <cell r="F163" t="str">
            <v> </v>
          </cell>
          <cell r="G163">
            <v>-1</v>
          </cell>
          <cell r="H163" t="str">
            <v>  </v>
          </cell>
        </row>
        <row r="164">
          <cell r="A164" t="str">
            <v>Bohrarbeiter (on-shore/off-shore)</v>
          </cell>
          <cell r="B164" t="str">
            <v>4</v>
          </cell>
          <cell r="C164" t="str">
            <v> </v>
          </cell>
          <cell r="D164" t="str">
            <v>1,2</v>
          </cell>
          <cell r="E164" t="str">
            <v> </v>
          </cell>
          <cell r="F164">
            <v>50</v>
          </cell>
          <cell r="G164">
            <v>-1</v>
          </cell>
          <cell r="H164" t="str">
            <v>  </v>
          </cell>
        </row>
        <row r="165">
          <cell r="A165" t="str">
            <v>Bohrer</v>
          </cell>
          <cell r="B165" t="str">
            <v>3</v>
          </cell>
          <cell r="C165" t="str">
            <v> </v>
          </cell>
          <cell r="D165" t="str">
            <v> </v>
          </cell>
          <cell r="E165" t="str">
            <v> </v>
          </cell>
          <cell r="F165">
            <v>65</v>
          </cell>
          <cell r="G165">
            <v>-1</v>
          </cell>
          <cell r="H165" t="str">
            <v>  </v>
          </cell>
        </row>
        <row r="166">
          <cell r="A166" t="str">
            <v>Bootsbauer</v>
          </cell>
          <cell r="B166" t="str">
            <v>3</v>
          </cell>
          <cell r="C166" t="str">
            <v> </v>
          </cell>
          <cell r="D166" t="str">
            <v> </v>
          </cell>
          <cell r="E166" t="str">
            <v> </v>
          </cell>
          <cell r="F166">
            <v>65</v>
          </cell>
          <cell r="G166">
            <v>-1</v>
          </cell>
          <cell r="H166" t="str">
            <v>  </v>
          </cell>
        </row>
        <row r="167">
          <cell r="A167" t="str">
            <v>Bootsmann</v>
          </cell>
          <cell r="B167" t="str">
            <v>3</v>
          </cell>
          <cell r="C167" t="str">
            <v> </v>
          </cell>
          <cell r="D167" t="str">
            <v>1,2</v>
          </cell>
          <cell r="E167" t="str">
            <v> </v>
          </cell>
          <cell r="F167">
            <v>65</v>
          </cell>
          <cell r="G167">
            <v>-1</v>
          </cell>
          <cell r="H167" t="str">
            <v>  </v>
          </cell>
        </row>
        <row r="168">
          <cell r="A168" t="str">
            <v>Börsenmakler</v>
          </cell>
          <cell r="B168" t="str">
            <v>2</v>
          </cell>
          <cell r="C168" t="str">
            <v> </v>
          </cell>
          <cell r="D168" t="str">
            <v> </v>
          </cell>
          <cell r="E168" t="str">
            <v> </v>
          </cell>
          <cell r="F168">
            <v>65</v>
          </cell>
          <cell r="G168">
            <v>-1</v>
          </cell>
          <cell r="H168" t="str">
            <v>  </v>
          </cell>
        </row>
        <row r="169">
          <cell r="A169" t="str">
            <v>Botschaftsangestellter (Innendienst)</v>
          </cell>
          <cell r="B169" t="str">
            <v>1</v>
          </cell>
          <cell r="C169" t="str">
            <v> </v>
          </cell>
          <cell r="D169" t="str">
            <v> </v>
          </cell>
          <cell r="E169" t="str">
            <v> </v>
          </cell>
          <cell r="F169" t="str">
            <v> </v>
          </cell>
          <cell r="G169">
            <v>-1</v>
          </cell>
          <cell r="H169" t="str">
            <v>  </v>
          </cell>
        </row>
        <row r="170">
          <cell r="A170" t="str">
            <v>Botschaftsangestellter (mit mehr als 20% Außendienstanteil)</v>
          </cell>
          <cell r="B170" t="str">
            <v>2</v>
          </cell>
          <cell r="C170" t="str">
            <v> </v>
          </cell>
          <cell r="D170" t="str">
            <v> </v>
          </cell>
          <cell r="E170" t="str">
            <v> </v>
          </cell>
          <cell r="F170" t="str">
            <v> </v>
          </cell>
          <cell r="G170">
            <v>-1</v>
          </cell>
          <cell r="H170" t="str">
            <v>  </v>
          </cell>
        </row>
        <row r="171">
          <cell r="A171" t="str">
            <v>Botschaftsangestellter (überwiegend körperlich oder stehend tätig)</v>
          </cell>
          <cell r="B171" t="str">
            <v>2</v>
          </cell>
          <cell r="C171" t="str">
            <v> </v>
          </cell>
          <cell r="D171" t="str">
            <v> </v>
          </cell>
          <cell r="E171" t="str">
            <v> </v>
          </cell>
          <cell r="F171" t="str">
            <v> </v>
          </cell>
          <cell r="G171">
            <v>-1</v>
          </cell>
          <cell r="H171" t="str">
            <v>  </v>
          </cell>
        </row>
        <row r="172">
          <cell r="A172" t="str">
            <v>Branntsteinbrenner</v>
          </cell>
          <cell r="B172" t="str">
            <v>3</v>
          </cell>
          <cell r="C172" t="str">
            <v> </v>
          </cell>
          <cell r="D172" t="str">
            <v> </v>
          </cell>
          <cell r="E172" t="str">
            <v> </v>
          </cell>
          <cell r="F172">
            <v>65</v>
          </cell>
          <cell r="G172">
            <v>-1</v>
          </cell>
          <cell r="H172" t="str">
            <v>  </v>
          </cell>
        </row>
        <row r="173">
          <cell r="A173" t="str">
            <v>Brauer</v>
          </cell>
          <cell r="B173" t="str">
            <v>3</v>
          </cell>
          <cell r="C173" t="str">
            <v> </v>
          </cell>
          <cell r="D173" t="str">
            <v> </v>
          </cell>
          <cell r="E173" t="str">
            <v> </v>
          </cell>
          <cell r="F173">
            <v>65</v>
          </cell>
          <cell r="G173">
            <v>-1</v>
          </cell>
          <cell r="H173" t="str">
            <v>  </v>
          </cell>
        </row>
        <row r="174">
          <cell r="A174" t="str">
            <v>Brauführer</v>
          </cell>
          <cell r="B174" t="str">
            <v>3</v>
          </cell>
          <cell r="C174" t="str">
            <v> </v>
          </cell>
          <cell r="D174" t="str">
            <v> </v>
          </cell>
          <cell r="E174" t="str">
            <v> </v>
          </cell>
          <cell r="F174">
            <v>65</v>
          </cell>
          <cell r="G174">
            <v>-1</v>
          </cell>
          <cell r="H174" t="str">
            <v>  </v>
          </cell>
        </row>
        <row r="175">
          <cell r="A175" t="str">
            <v>Braumeister</v>
          </cell>
          <cell r="B175" t="str">
            <v>3</v>
          </cell>
          <cell r="C175" t="str">
            <v> </v>
          </cell>
          <cell r="D175" t="str">
            <v> </v>
          </cell>
          <cell r="E175" t="str">
            <v> </v>
          </cell>
          <cell r="F175">
            <v>65</v>
          </cell>
          <cell r="G175">
            <v>-1</v>
          </cell>
          <cell r="H175" t="str">
            <v>  </v>
          </cell>
        </row>
        <row r="176">
          <cell r="A176" t="str">
            <v>Brennereiarbeiter</v>
          </cell>
          <cell r="B176" t="str">
            <v>3</v>
          </cell>
          <cell r="C176" t="str">
            <v> </v>
          </cell>
          <cell r="D176" t="str">
            <v> </v>
          </cell>
          <cell r="E176" t="str">
            <v> </v>
          </cell>
          <cell r="F176">
            <v>65</v>
          </cell>
          <cell r="G176">
            <v>-1</v>
          </cell>
          <cell r="H176" t="str">
            <v>  </v>
          </cell>
        </row>
        <row r="177">
          <cell r="A177" t="str">
            <v>Brennschneider</v>
          </cell>
          <cell r="B177" t="str">
            <v>3</v>
          </cell>
          <cell r="C177" t="str">
            <v> </v>
          </cell>
          <cell r="D177" t="str">
            <v> </v>
          </cell>
          <cell r="E177" t="str">
            <v> </v>
          </cell>
          <cell r="F177">
            <v>65</v>
          </cell>
          <cell r="G177">
            <v>-1</v>
          </cell>
          <cell r="H177" t="str">
            <v>  </v>
          </cell>
        </row>
        <row r="178">
          <cell r="A178" t="str">
            <v>Briefträger</v>
          </cell>
          <cell r="B178" t="str">
            <v>3</v>
          </cell>
          <cell r="C178" t="str">
            <v> </v>
          </cell>
          <cell r="D178" t="str">
            <v> </v>
          </cell>
          <cell r="E178" t="str">
            <v> </v>
          </cell>
          <cell r="F178">
            <v>55</v>
          </cell>
          <cell r="G178">
            <v>-1</v>
          </cell>
          <cell r="H178" t="str">
            <v>  </v>
          </cell>
        </row>
        <row r="179">
          <cell r="A179" t="str">
            <v>Brunnenbauer</v>
          </cell>
          <cell r="B179" t="str">
            <v>3</v>
          </cell>
          <cell r="C179" t="str">
            <v> </v>
          </cell>
          <cell r="D179" t="str">
            <v> </v>
          </cell>
          <cell r="E179" t="str">
            <v> </v>
          </cell>
          <cell r="F179">
            <v>65</v>
          </cell>
          <cell r="G179">
            <v>-1</v>
          </cell>
          <cell r="H179" t="str">
            <v>  </v>
          </cell>
        </row>
        <row r="180">
          <cell r="A180" t="str">
            <v>Buchbinder</v>
          </cell>
          <cell r="B180" t="str">
            <v>3</v>
          </cell>
          <cell r="C180" t="str">
            <v> </v>
          </cell>
          <cell r="D180" t="str">
            <v> </v>
          </cell>
          <cell r="E180" t="str">
            <v> </v>
          </cell>
          <cell r="F180">
            <v>65</v>
          </cell>
          <cell r="G180">
            <v>-1</v>
          </cell>
          <cell r="H180" t="str">
            <v>  </v>
          </cell>
        </row>
        <row r="181">
          <cell r="A181" t="str">
            <v>Buchbindereiarbeiter</v>
          </cell>
          <cell r="B181" t="str">
            <v>3</v>
          </cell>
          <cell r="C181" t="str">
            <v> </v>
          </cell>
          <cell r="D181" t="str">
            <v> </v>
          </cell>
          <cell r="E181" t="str">
            <v> </v>
          </cell>
          <cell r="F181">
            <v>65</v>
          </cell>
          <cell r="G181">
            <v>-1</v>
          </cell>
          <cell r="H181" t="str">
            <v>  </v>
          </cell>
        </row>
        <row r="182">
          <cell r="A182" t="str">
            <v>Buchblocker</v>
          </cell>
          <cell r="B182" t="str">
            <v>3</v>
          </cell>
          <cell r="C182" t="str">
            <v> </v>
          </cell>
          <cell r="D182" t="str">
            <v> </v>
          </cell>
          <cell r="E182" t="str">
            <v> </v>
          </cell>
          <cell r="F182">
            <v>65</v>
          </cell>
          <cell r="G182">
            <v>-1</v>
          </cell>
          <cell r="H182" t="str">
            <v>  </v>
          </cell>
        </row>
        <row r="183">
          <cell r="A183" t="str">
            <v>Buchdrucker</v>
          </cell>
          <cell r="B183" t="str">
            <v>3</v>
          </cell>
          <cell r="C183" t="str">
            <v> </v>
          </cell>
          <cell r="D183" t="str">
            <v> </v>
          </cell>
          <cell r="E183" t="str">
            <v> </v>
          </cell>
          <cell r="F183">
            <v>65</v>
          </cell>
          <cell r="G183">
            <v>-1</v>
          </cell>
          <cell r="H183" t="str">
            <v>  </v>
          </cell>
        </row>
        <row r="184">
          <cell r="A184" t="str">
            <v>Buchhalter/Bilanzbuchhalter (Innendienst)</v>
          </cell>
          <cell r="B184" t="str">
            <v>1</v>
          </cell>
          <cell r="C184" t="str">
            <v> </v>
          </cell>
          <cell r="D184" t="str">
            <v> </v>
          </cell>
          <cell r="E184" t="str">
            <v> </v>
          </cell>
          <cell r="F184" t="str">
            <v> </v>
          </cell>
          <cell r="G184">
            <v>-1</v>
          </cell>
          <cell r="H184" t="str">
            <v>  </v>
          </cell>
        </row>
        <row r="185">
          <cell r="A185" t="str">
            <v>Buchhalter/Bilanzbuchhalter (mit mehr als 20% Außendienstanteil)</v>
          </cell>
          <cell r="B185" t="str">
            <v>2</v>
          </cell>
          <cell r="C185" t="str">
            <v> </v>
          </cell>
          <cell r="D185" t="str">
            <v> </v>
          </cell>
          <cell r="E185" t="str">
            <v> </v>
          </cell>
          <cell r="F185" t="str">
            <v> </v>
          </cell>
          <cell r="G185">
            <v>-1</v>
          </cell>
          <cell r="H185" t="str">
            <v>  </v>
          </cell>
        </row>
        <row r="186">
          <cell r="A186" t="str">
            <v>Buchhalter/Bilanzbuchhalter (überwiegend körperlich oder stehend tätig)</v>
          </cell>
          <cell r="B186" t="str">
            <v>2</v>
          </cell>
          <cell r="C186" t="str">
            <v> </v>
          </cell>
          <cell r="D186" t="str">
            <v> </v>
          </cell>
          <cell r="E186" t="str">
            <v> </v>
          </cell>
          <cell r="F186" t="str">
            <v> </v>
          </cell>
          <cell r="G186">
            <v>-1</v>
          </cell>
          <cell r="H186" t="str">
            <v>  </v>
          </cell>
        </row>
        <row r="187">
          <cell r="A187" t="str">
            <v>Buchhändler</v>
          </cell>
          <cell r="B187" t="str">
            <v>2</v>
          </cell>
          <cell r="C187" t="str">
            <v> </v>
          </cell>
          <cell r="D187" t="str">
            <v> </v>
          </cell>
          <cell r="E187" t="str">
            <v> </v>
          </cell>
          <cell r="F187" t="str">
            <v> </v>
          </cell>
          <cell r="G187">
            <v>-1</v>
          </cell>
          <cell r="H187" t="str">
            <v>  </v>
          </cell>
        </row>
        <row r="188">
          <cell r="A188" t="str">
            <v>Bügler</v>
          </cell>
          <cell r="B188" t="str">
            <v>3</v>
          </cell>
          <cell r="C188" t="str">
            <v> </v>
          </cell>
          <cell r="D188" t="str">
            <v> </v>
          </cell>
          <cell r="E188" t="str">
            <v> </v>
          </cell>
          <cell r="F188">
            <v>65</v>
          </cell>
          <cell r="G188">
            <v>-1</v>
          </cell>
          <cell r="H188" t="str">
            <v>  </v>
          </cell>
        </row>
        <row r="189">
          <cell r="A189" t="str">
            <v>Bühnenbeleuchter</v>
          </cell>
          <cell r="B189" t="str">
            <v>3</v>
          </cell>
          <cell r="C189" t="str">
            <v> </v>
          </cell>
          <cell r="D189" t="str">
            <v> </v>
          </cell>
          <cell r="E189" t="str">
            <v> </v>
          </cell>
          <cell r="F189">
            <v>65</v>
          </cell>
          <cell r="G189">
            <v>-1</v>
          </cell>
          <cell r="H189" t="str">
            <v>  </v>
          </cell>
        </row>
        <row r="190">
          <cell r="A190" t="str">
            <v>Bühnenbildner</v>
          </cell>
          <cell r="B190" t="str">
            <v>3</v>
          </cell>
          <cell r="C190" t="str">
            <v> </v>
          </cell>
          <cell r="D190" t="str">
            <v> </v>
          </cell>
          <cell r="E190" t="str">
            <v> </v>
          </cell>
          <cell r="F190">
            <v>65</v>
          </cell>
          <cell r="G190">
            <v>-1</v>
          </cell>
          <cell r="H190" t="str">
            <v>  </v>
          </cell>
        </row>
        <row r="191">
          <cell r="A191" t="str">
            <v>Bühnenhandwerker</v>
          </cell>
          <cell r="B191" t="str">
            <v>3</v>
          </cell>
          <cell r="C191" t="str">
            <v> </v>
          </cell>
          <cell r="D191" t="str">
            <v> </v>
          </cell>
          <cell r="E191" t="str">
            <v> </v>
          </cell>
          <cell r="F191">
            <v>65</v>
          </cell>
          <cell r="G191">
            <v>-1</v>
          </cell>
          <cell r="H191" t="str">
            <v>  </v>
          </cell>
        </row>
        <row r="192">
          <cell r="A192" t="str">
            <v>Bühnenmann</v>
          </cell>
          <cell r="B192" t="str">
            <v>4</v>
          </cell>
          <cell r="C192" t="str">
            <v> </v>
          </cell>
          <cell r="D192" t="str">
            <v>1,2</v>
          </cell>
          <cell r="E192" t="str">
            <v> </v>
          </cell>
          <cell r="F192">
            <v>50</v>
          </cell>
          <cell r="G192">
            <v>-1</v>
          </cell>
          <cell r="H192" t="str">
            <v>  </v>
          </cell>
        </row>
        <row r="193">
          <cell r="A193" t="str">
            <v>Bühnenmeister</v>
          </cell>
          <cell r="B193" t="str">
            <v>2</v>
          </cell>
          <cell r="C193" t="str">
            <v> </v>
          </cell>
          <cell r="D193" t="str">
            <v> </v>
          </cell>
          <cell r="E193" t="str">
            <v> </v>
          </cell>
          <cell r="F193" t="str">
            <v> </v>
          </cell>
          <cell r="G193">
            <v>-1</v>
          </cell>
          <cell r="H193" t="str">
            <v>  </v>
          </cell>
        </row>
        <row r="194">
          <cell r="A194" t="str">
            <v>Bühnenmeister (ausschließlich verwaltend tätig - Einkommen &gt; 40.000 €)</v>
          </cell>
          <cell r="B194" t="str">
            <v>1</v>
          </cell>
          <cell r="C194" t="str">
            <v> </v>
          </cell>
          <cell r="D194" t="str">
            <v> </v>
          </cell>
          <cell r="E194" t="str">
            <v> </v>
          </cell>
          <cell r="F194" t="str">
            <v> </v>
          </cell>
          <cell r="G194">
            <v>-1</v>
          </cell>
          <cell r="H194" t="str">
            <v>  </v>
          </cell>
        </row>
        <row r="195">
          <cell r="A195" t="str">
            <v>Bundesbahnschaffner</v>
          </cell>
          <cell r="B195" t="str">
            <v>2</v>
          </cell>
          <cell r="C195" t="str">
            <v> </v>
          </cell>
          <cell r="D195" t="str">
            <v> </v>
          </cell>
          <cell r="E195" t="str">
            <v> </v>
          </cell>
          <cell r="F195">
            <v>65</v>
          </cell>
          <cell r="G195">
            <v>-1</v>
          </cell>
          <cell r="H195" t="str">
            <v>  </v>
          </cell>
        </row>
        <row r="196">
          <cell r="A196" t="str">
            <v>Bundesgrenzschutz - BGS See</v>
          </cell>
          <cell r="B196" t="str">
            <v>3</v>
          </cell>
          <cell r="C196" t="str">
            <v> </v>
          </cell>
          <cell r="D196" t="str">
            <v> </v>
          </cell>
          <cell r="E196" t="str">
            <v> </v>
          </cell>
          <cell r="F196">
            <v>55</v>
          </cell>
          <cell r="G196">
            <v>-1</v>
          </cell>
          <cell r="H196" t="str">
            <v>  </v>
          </cell>
        </row>
        <row r="197">
          <cell r="A197" t="str">
            <v>Bundesgrenzschutz - Grenzdienst</v>
          </cell>
          <cell r="B197" t="str">
            <v>2</v>
          </cell>
          <cell r="C197" t="str">
            <v> </v>
          </cell>
          <cell r="D197" t="str">
            <v> </v>
          </cell>
          <cell r="E197" t="str">
            <v> </v>
          </cell>
          <cell r="F197">
            <v>55</v>
          </cell>
          <cell r="G197">
            <v>-1</v>
          </cell>
          <cell r="H197" t="str">
            <v>  </v>
          </cell>
        </row>
        <row r="198">
          <cell r="A198" t="str">
            <v>Bundesgrenzschutz - reine Verwaltung</v>
          </cell>
          <cell r="B198" t="str">
            <v>2</v>
          </cell>
          <cell r="C198" t="str">
            <v> </v>
          </cell>
          <cell r="D198" t="str">
            <v> </v>
          </cell>
          <cell r="E198" t="str">
            <v> </v>
          </cell>
          <cell r="F198">
            <v>55</v>
          </cell>
          <cell r="G198">
            <v>-1</v>
          </cell>
          <cell r="H198" t="str">
            <v>  </v>
          </cell>
        </row>
        <row r="199">
          <cell r="A199" t="str">
            <v>Bundesgrenzschutz - Vollzug</v>
          </cell>
          <cell r="B199" t="str">
            <v>3</v>
          </cell>
          <cell r="C199" t="str">
            <v> </v>
          </cell>
          <cell r="D199" t="str">
            <v> </v>
          </cell>
          <cell r="E199" t="str">
            <v> </v>
          </cell>
          <cell r="F199">
            <v>55</v>
          </cell>
          <cell r="G199">
            <v>-1</v>
          </cell>
          <cell r="H199" t="str">
            <v>  </v>
          </cell>
        </row>
        <row r="200">
          <cell r="A200" t="str">
            <v>Bürogehilfe</v>
          </cell>
          <cell r="B200" t="str">
            <v>2</v>
          </cell>
          <cell r="C200" t="str">
            <v> </v>
          </cell>
          <cell r="D200" t="str">
            <v> </v>
          </cell>
          <cell r="E200" t="str">
            <v> </v>
          </cell>
          <cell r="F200" t="str">
            <v> </v>
          </cell>
          <cell r="G200">
            <v>-1</v>
          </cell>
          <cell r="H200" t="str">
            <v>  </v>
          </cell>
        </row>
        <row r="201">
          <cell r="A201" t="str">
            <v>Bürogehilfe (ausschließlich verwaltend tätig - Einkommen &gt; 40.000 €)</v>
          </cell>
          <cell r="B201" t="str">
            <v>1</v>
          </cell>
          <cell r="C201" t="str">
            <v> </v>
          </cell>
          <cell r="D201" t="str">
            <v> </v>
          </cell>
          <cell r="E201" t="str">
            <v> </v>
          </cell>
          <cell r="F201" t="str">
            <v> </v>
          </cell>
          <cell r="G201">
            <v>-1</v>
          </cell>
          <cell r="H201" t="str">
            <v>  </v>
          </cell>
        </row>
        <row r="202">
          <cell r="A202" t="str">
            <v>Büromaschinenmechaniker</v>
          </cell>
          <cell r="B202" t="str">
            <v>3</v>
          </cell>
          <cell r="C202" t="str">
            <v> </v>
          </cell>
          <cell r="D202" t="str">
            <v> </v>
          </cell>
          <cell r="E202" t="str">
            <v> </v>
          </cell>
          <cell r="F202">
            <v>65</v>
          </cell>
          <cell r="G202">
            <v>-1</v>
          </cell>
          <cell r="H202" t="str">
            <v>  </v>
          </cell>
        </row>
        <row r="203">
          <cell r="A203" t="str">
            <v>Busfahrer</v>
          </cell>
          <cell r="B203" t="str">
            <v>3</v>
          </cell>
          <cell r="C203" t="str">
            <v> </v>
          </cell>
          <cell r="D203" t="str">
            <v> </v>
          </cell>
          <cell r="E203" t="str">
            <v> </v>
          </cell>
          <cell r="F203">
            <v>55</v>
          </cell>
          <cell r="G203">
            <v>-1</v>
          </cell>
          <cell r="H203" t="str">
            <v>  </v>
          </cell>
        </row>
        <row r="204">
          <cell r="A204" t="str">
            <v>Butler</v>
          </cell>
          <cell r="B204" t="str">
            <v>2</v>
          </cell>
          <cell r="C204" t="str">
            <v> </v>
          </cell>
          <cell r="D204" t="str">
            <v> </v>
          </cell>
          <cell r="E204" t="str">
            <v> </v>
          </cell>
          <cell r="F204" t="str">
            <v> </v>
          </cell>
          <cell r="G204">
            <v>-1</v>
          </cell>
          <cell r="H204" t="str">
            <v>  </v>
          </cell>
        </row>
        <row r="205">
          <cell r="A205" t="str">
            <v>Caissonarbeiter</v>
          </cell>
          <cell r="B205" t="str">
            <v>4</v>
          </cell>
          <cell r="C205" t="str">
            <v>2</v>
          </cell>
          <cell r="D205" t="str">
            <v>1,2</v>
          </cell>
          <cell r="E205" t="str">
            <v> </v>
          </cell>
          <cell r="F205">
            <v>55</v>
          </cell>
          <cell r="G205">
            <v>-1</v>
          </cell>
          <cell r="H205" t="str">
            <v>  </v>
          </cell>
        </row>
        <row r="206">
          <cell r="A206" t="str">
            <v>Caterer</v>
          </cell>
          <cell r="B206" t="str">
            <v>2</v>
          </cell>
          <cell r="C206" t="str">
            <v> </v>
          </cell>
          <cell r="D206" t="str">
            <v> </v>
          </cell>
          <cell r="E206" t="str">
            <v> </v>
          </cell>
          <cell r="F206" t="str">
            <v> </v>
          </cell>
          <cell r="G206">
            <v>-1</v>
          </cell>
          <cell r="H206" t="str">
            <v>  </v>
          </cell>
        </row>
        <row r="207">
          <cell r="A207" t="str">
            <v>Catering-Manager</v>
          </cell>
          <cell r="B207" t="str">
            <v>2</v>
          </cell>
          <cell r="C207" t="str">
            <v> </v>
          </cell>
          <cell r="D207" t="str">
            <v> </v>
          </cell>
          <cell r="E207" t="str">
            <v> </v>
          </cell>
          <cell r="F207" t="str">
            <v> </v>
          </cell>
          <cell r="G207">
            <v>-1</v>
          </cell>
          <cell r="H207" t="str">
            <v>  </v>
          </cell>
        </row>
        <row r="208">
          <cell r="A208" t="str">
            <v>Catering-Manager (ausschließlich verwaltend tätig - Einkommen &gt; 40.000 €)</v>
          </cell>
          <cell r="B208" t="str">
            <v>1</v>
          </cell>
          <cell r="C208" t="str">
            <v> </v>
          </cell>
          <cell r="D208" t="str">
            <v> </v>
          </cell>
          <cell r="E208" t="str">
            <v> </v>
          </cell>
          <cell r="F208" t="str">
            <v> </v>
          </cell>
          <cell r="G208">
            <v>-1</v>
          </cell>
          <cell r="H208" t="str">
            <v>  </v>
          </cell>
        </row>
        <row r="209">
          <cell r="A209" t="str">
            <v>Cembalobauer</v>
          </cell>
          <cell r="B209" t="str">
            <v>3</v>
          </cell>
          <cell r="C209" t="str">
            <v> </v>
          </cell>
          <cell r="D209" t="str">
            <v> </v>
          </cell>
          <cell r="E209" t="str">
            <v> </v>
          </cell>
          <cell r="F209">
            <v>65</v>
          </cell>
          <cell r="G209">
            <v>-1</v>
          </cell>
          <cell r="H209" t="str">
            <v>  </v>
          </cell>
        </row>
        <row r="210">
          <cell r="A210" t="str">
            <v>Chef de cuisine</v>
          </cell>
          <cell r="B210" t="str">
            <v>2</v>
          </cell>
          <cell r="C210" t="str">
            <v> </v>
          </cell>
          <cell r="D210" t="str">
            <v> </v>
          </cell>
          <cell r="E210" t="str">
            <v> </v>
          </cell>
          <cell r="F210" t="str">
            <v> </v>
          </cell>
          <cell r="G210">
            <v>-1</v>
          </cell>
          <cell r="H210" t="str">
            <v>  </v>
          </cell>
        </row>
        <row r="211">
          <cell r="A211" t="str">
            <v>Chef de rang</v>
          </cell>
          <cell r="B211" t="str">
            <v>3</v>
          </cell>
          <cell r="C211" t="str">
            <v> </v>
          </cell>
          <cell r="D211" t="str">
            <v> </v>
          </cell>
          <cell r="E211" t="str">
            <v> </v>
          </cell>
          <cell r="F211">
            <v>65</v>
          </cell>
          <cell r="G211">
            <v>-1</v>
          </cell>
          <cell r="H211" t="str">
            <v>  </v>
          </cell>
        </row>
        <row r="212">
          <cell r="A212" t="str">
            <v>Chemiearbeiter</v>
          </cell>
          <cell r="B212" t="str">
            <v>3</v>
          </cell>
          <cell r="C212" t="str">
            <v> </v>
          </cell>
          <cell r="D212" t="str">
            <v> </v>
          </cell>
          <cell r="E212" t="str">
            <v> </v>
          </cell>
          <cell r="F212">
            <v>65</v>
          </cell>
          <cell r="G212">
            <v>-1</v>
          </cell>
          <cell r="H212" t="str">
            <v>  </v>
          </cell>
        </row>
        <row r="213">
          <cell r="A213" t="str">
            <v>Chemiefacharbeiter</v>
          </cell>
          <cell r="B213" t="str">
            <v>3</v>
          </cell>
          <cell r="C213" t="str">
            <v> </v>
          </cell>
          <cell r="D213" t="str">
            <v> </v>
          </cell>
          <cell r="E213" t="str">
            <v> </v>
          </cell>
          <cell r="F213">
            <v>65</v>
          </cell>
          <cell r="G213">
            <v>-1</v>
          </cell>
          <cell r="H213" t="str">
            <v>  </v>
          </cell>
        </row>
        <row r="214">
          <cell r="A214" t="str">
            <v>Chemieingenieur</v>
          </cell>
          <cell r="B214" t="str">
            <v>1</v>
          </cell>
          <cell r="C214" t="str">
            <v> </v>
          </cell>
          <cell r="D214" t="str">
            <v> </v>
          </cell>
          <cell r="E214" t="str">
            <v> </v>
          </cell>
          <cell r="F214" t="str">
            <v> </v>
          </cell>
          <cell r="G214">
            <v>-1</v>
          </cell>
          <cell r="H214" t="str">
            <v>  </v>
          </cell>
        </row>
        <row r="215">
          <cell r="A215" t="str">
            <v>Chemielaborant</v>
          </cell>
          <cell r="B215" t="str">
            <v>2</v>
          </cell>
          <cell r="C215" t="str">
            <v> </v>
          </cell>
          <cell r="D215" t="str">
            <v> </v>
          </cell>
          <cell r="E215" t="str">
            <v> </v>
          </cell>
          <cell r="F215">
            <v>65</v>
          </cell>
          <cell r="G215">
            <v>-1</v>
          </cell>
          <cell r="H215" t="str">
            <v>  </v>
          </cell>
        </row>
        <row r="216">
          <cell r="A216" t="str">
            <v>Chemikant</v>
          </cell>
          <cell r="B216" t="str">
            <v>3</v>
          </cell>
          <cell r="C216" t="str">
            <v> </v>
          </cell>
          <cell r="D216" t="str">
            <v> </v>
          </cell>
          <cell r="E216" t="str">
            <v> </v>
          </cell>
          <cell r="F216">
            <v>65</v>
          </cell>
          <cell r="G216">
            <v>-1</v>
          </cell>
          <cell r="H216" t="str">
            <v>  </v>
          </cell>
        </row>
        <row r="217">
          <cell r="A217" t="str">
            <v>Chemiker (ohne Umgang mit Gesundheitsgefährdenden Stoffen)</v>
          </cell>
          <cell r="B217" t="str">
            <v>1</v>
          </cell>
          <cell r="C217" t="str">
            <v> </v>
          </cell>
          <cell r="D217" t="str">
            <v> </v>
          </cell>
          <cell r="E217" t="str">
            <v> </v>
          </cell>
          <cell r="F217" t="str">
            <v> </v>
          </cell>
          <cell r="G217">
            <v>-1</v>
          </cell>
          <cell r="H217" t="str">
            <v>  </v>
          </cell>
        </row>
        <row r="218">
          <cell r="A218" t="str">
            <v>Chemiker (Umgang mit Gesundheitsgefährdenden Stoffen)</v>
          </cell>
          <cell r="B218" t="str">
            <v>2</v>
          </cell>
          <cell r="C218" t="str">
            <v> </v>
          </cell>
          <cell r="D218" t="str">
            <v> </v>
          </cell>
          <cell r="E218" t="str">
            <v> </v>
          </cell>
          <cell r="F218" t="str">
            <v> </v>
          </cell>
          <cell r="G218">
            <v>-1</v>
          </cell>
          <cell r="H218" t="str">
            <v>  </v>
          </cell>
        </row>
        <row r="219">
          <cell r="A219" t="str">
            <v>Chemischreiniger</v>
          </cell>
          <cell r="B219" t="str">
            <v>3</v>
          </cell>
          <cell r="C219" t="str">
            <v> </v>
          </cell>
          <cell r="D219" t="str">
            <v> </v>
          </cell>
          <cell r="E219" t="str">
            <v> </v>
          </cell>
          <cell r="F219">
            <v>65</v>
          </cell>
          <cell r="G219">
            <v>-1</v>
          </cell>
          <cell r="H219" t="str">
            <v>  </v>
          </cell>
        </row>
        <row r="220">
          <cell r="A220" t="str">
            <v>Chemisch-technischer Assistent</v>
          </cell>
          <cell r="B220" t="str">
            <v>2</v>
          </cell>
          <cell r="C220" t="str">
            <v> </v>
          </cell>
          <cell r="D220" t="str">
            <v> </v>
          </cell>
          <cell r="E220" t="str">
            <v> </v>
          </cell>
          <cell r="F220">
            <v>65</v>
          </cell>
          <cell r="G220">
            <v>-1</v>
          </cell>
          <cell r="H220" t="str">
            <v>  </v>
          </cell>
        </row>
        <row r="221">
          <cell r="A221" t="str">
            <v>Chemotechniker</v>
          </cell>
          <cell r="B221" t="str">
            <v>2</v>
          </cell>
          <cell r="C221" t="str">
            <v> </v>
          </cell>
          <cell r="D221" t="str">
            <v> </v>
          </cell>
          <cell r="E221" t="str">
            <v> </v>
          </cell>
          <cell r="F221" t="str">
            <v> </v>
          </cell>
          <cell r="G221">
            <v>-1</v>
          </cell>
          <cell r="H221" t="str">
            <v>  </v>
          </cell>
        </row>
        <row r="222">
          <cell r="A222" t="str">
            <v>Chiropraktiker</v>
          </cell>
          <cell r="B222" t="str">
            <v>2</v>
          </cell>
          <cell r="C222" t="str">
            <v> </v>
          </cell>
          <cell r="D222" t="str">
            <v> </v>
          </cell>
          <cell r="E222" t="str">
            <v> </v>
          </cell>
          <cell r="F222">
            <v>65</v>
          </cell>
          <cell r="G222">
            <v>-1</v>
          </cell>
          <cell r="H222" t="str">
            <v>  </v>
          </cell>
        </row>
        <row r="223">
          <cell r="A223" t="str">
            <v>Chirurg</v>
          </cell>
          <cell r="B223" t="str">
            <v>1</v>
          </cell>
          <cell r="C223" t="str">
            <v> </v>
          </cell>
          <cell r="D223" t="str">
            <v> </v>
          </cell>
          <cell r="E223" t="str">
            <v> </v>
          </cell>
          <cell r="F223" t="str">
            <v> </v>
          </cell>
          <cell r="G223">
            <v>-1</v>
          </cell>
          <cell r="H223" t="str">
            <v>  </v>
          </cell>
        </row>
        <row r="224">
          <cell r="A224" t="str">
            <v>Chirurgiemechaniker</v>
          </cell>
          <cell r="B224" t="str">
            <v>3</v>
          </cell>
          <cell r="C224" t="str">
            <v> </v>
          </cell>
          <cell r="D224" t="str">
            <v> </v>
          </cell>
          <cell r="E224" t="str">
            <v> </v>
          </cell>
          <cell r="F224">
            <v>65</v>
          </cell>
          <cell r="G224">
            <v>-1</v>
          </cell>
          <cell r="H224" t="str">
            <v>  </v>
          </cell>
        </row>
        <row r="225">
          <cell r="A225" t="str">
            <v>Choreograph</v>
          </cell>
          <cell r="B225" t="str">
            <v>3</v>
          </cell>
          <cell r="C225" t="str">
            <v> </v>
          </cell>
          <cell r="D225" t="str">
            <v> </v>
          </cell>
          <cell r="E225" t="str">
            <v> </v>
          </cell>
          <cell r="F225">
            <v>65</v>
          </cell>
          <cell r="G225">
            <v>-1</v>
          </cell>
          <cell r="H225" t="str">
            <v>  </v>
          </cell>
        </row>
        <row r="226">
          <cell r="A226" t="str">
            <v>Chorsänger</v>
          </cell>
          <cell r="B226" t="str">
            <v>3</v>
          </cell>
          <cell r="C226" t="str">
            <v> </v>
          </cell>
          <cell r="D226" t="str">
            <v> </v>
          </cell>
          <cell r="E226" t="str">
            <v> </v>
          </cell>
          <cell r="F226">
            <v>55</v>
          </cell>
          <cell r="G226">
            <v>-1</v>
          </cell>
          <cell r="H226" t="str">
            <v>  </v>
          </cell>
        </row>
        <row r="227">
          <cell r="A227" t="str">
            <v>CNC-Fräser</v>
          </cell>
          <cell r="B227" t="str">
            <v>3</v>
          </cell>
          <cell r="C227" t="str">
            <v> </v>
          </cell>
          <cell r="D227" t="str">
            <v> </v>
          </cell>
          <cell r="E227" t="str">
            <v> </v>
          </cell>
          <cell r="F227">
            <v>65</v>
          </cell>
          <cell r="G227">
            <v>-1</v>
          </cell>
          <cell r="H227" t="str">
            <v>  </v>
          </cell>
        </row>
        <row r="228">
          <cell r="A228" t="str">
            <v>CNC-Fräser (überwiegend am PC)</v>
          </cell>
          <cell r="B228" t="str">
            <v>2</v>
          </cell>
          <cell r="C228" t="str">
            <v> </v>
          </cell>
          <cell r="D228" t="str">
            <v> </v>
          </cell>
          <cell r="E228" t="str">
            <v> </v>
          </cell>
          <cell r="F228" t="str">
            <v> </v>
          </cell>
          <cell r="G228">
            <v>-1</v>
          </cell>
          <cell r="H228" t="str">
            <v>  </v>
          </cell>
        </row>
        <row r="229">
          <cell r="A229" t="str">
            <v>CNC-Maschinenführer</v>
          </cell>
          <cell r="B229" t="str">
            <v>3</v>
          </cell>
          <cell r="C229" t="str">
            <v> </v>
          </cell>
          <cell r="D229" t="str">
            <v> </v>
          </cell>
          <cell r="E229" t="str">
            <v> </v>
          </cell>
          <cell r="F229">
            <v>65</v>
          </cell>
          <cell r="G229">
            <v>-1</v>
          </cell>
          <cell r="H229" t="str">
            <v>  </v>
          </cell>
        </row>
        <row r="230">
          <cell r="A230" t="str">
            <v>CNC-Maschinenführer (überwiegend am PC)</v>
          </cell>
          <cell r="B230" t="str">
            <v>2</v>
          </cell>
          <cell r="C230" t="str">
            <v> </v>
          </cell>
          <cell r="D230" t="str">
            <v> </v>
          </cell>
          <cell r="E230" t="str">
            <v> </v>
          </cell>
          <cell r="F230" t="str">
            <v> </v>
          </cell>
          <cell r="G230">
            <v>-1</v>
          </cell>
          <cell r="H230" t="str">
            <v>  </v>
          </cell>
        </row>
        <row r="231">
          <cell r="A231" t="str">
            <v>Consultant-Designer</v>
          </cell>
          <cell r="B231" t="str">
            <v>2</v>
          </cell>
          <cell r="C231" t="str">
            <v> </v>
          </cell>
          <cell r="D231" t="str">
            <v> </v>
          </cell>
          <cell r="E231" t="str">
            <v> </v>
          </cell>
          <cell r="F231">
            <v>65</v>
          </cell>
          <cell r="G231">
            <v>-1</v>
          </cell>
          <cell r="H231" t="str">
            <v>  </v>
          </cell>
        </row>
        <row r="232">
          <cell r="A232" t="str">
            <v>Creative Director</v>
          </cell>
          <cell r="B232" t="str">
            <v>2</v>
          </cell>
          <cell r="C232" t="str">
            <v> </v>
          </cell>
          <cell r="D232" t="str">
            <v> </v>
          </cell>
          <cell r="E232" t="str">
            <v> </v>
          </cell>
          <cell r="F232">
            <v>65</v>
          </cell>
          <cell r="G232">
            <v>-1</v>
          </cell>
          <cell r="H232" t="str">
            <v>  </v>
          </cell>
        </row>
        <row r="233">
          <cell r="A233" t="str">
            <v>Cutter</v>
          </cell>
          <cell r="B233" t="str">
            <v>2</v>
          </cell>
          <cell r="C233" t="str">
            <v> </v>
          </cell>
          <cell r="D233" t="str">
            <v> </v>
          </cell>
          <cell r="E233" t="str">
            <v> </v>
          </cell>
          <cell r="F233" t="str">
            <v> </v>
          </cell>
          <cell r="G233">
            <v>-1</v>
          </cell>
          <cell r="H233" t="str">
            <v>  </v>
          </cell>
        </row>
        <row r="234">
          <cell r="A234" t="str">
            <v>Cutter-Assistent</v>
          </cell>
          <cell r="B234" t="str">
            <v>2</v>
          </cell>
          <cell r="C234" t="str">
            <v> </v>
          </cell>
          <cell r="D234" t="str">
            <v> </v>
          </cell>
          <cell r="E234" t="str">
            <v> </v>
          </cell>
          <cell r="F234" t="str">
            <v> </v>
          </cell>
          <cell r="G234">
            <v>-1</v>
          </cell>
          <cell r="H234" t="str">
            <v>  </v>
          </cell>
        </row>
        <row r="235">
          <cell r="A235" t="str">
            <v>Dachdecker</v>
          </cell>
          <cell r="B235" t="str">
            <v>3</v>
          </cell>
          <cell r="C235" t="str">
            <v> </v>
          </cell>
          <cell r="D235" t="str">
            <v>1,2</v>
          </cell>
          <cell r="E235" t="str">
            <v> </v>
          </cell>
          <cell r="F235">
            <v>65</v>
          </cell>
          <cell r="G235">
            <v>-1</v>
          </cell>
          <cell r="H235" t="str">
            <v>  </v>
          </cell>
        </row>
        <row r="236">
          <cell r="A236" t="str">
            <v>Dachdeckerhelfer</v>
          </cell>
          <cell r="B236" t="str">
            <v>3</v>
          </cell>
          <cell r="C236" t="str">
            <v> </v>
          </cell>
          <cell r="D236" t="str">
            <v>1,2</v>
          </cell>
          <cell r="E236" t="str">
            <v> </v>
          </cell>
          <cell r="F236">
            <v>65</v>
          </cell>
          <cell r="G236">
            <v>-1</v>
          </cell>
          <cell r="H236" t="str">
            <v>  </v>
          </cell>
        </row>
        <row r="237">
          <cell r="A237" t="str">
            <v>Dachrinnenreiniger</v>
          </cell>
          <cell r="B237" t="str">
            <v>3</v>
          </cell>
          <cell r="C237" t="str">
            <v> </v>
          </cell>
          <cell r="D237" t="str">
            <v>1,2</v>
          </cell>
          <cell r="E237" t="str">
            <v> </v>
          </cell>
          <cell r="F237">
            <v>65</v>
          </cell>
          <cell r="G237">
            <v>-1</v>
          </cell>
          <cell r="H237" t="str">
            <v>  </v>
          </cell>
        </row>
        <row r="238">
          <cell r="A238" t="str">
            <v>Damenschneider</v>
          </cell>
          <cell r="B238" t="str">
            <v>3</v>
          </cell>
          <cell r="C238" t="str">
            <v> </v>
          </cell>
          <cell r="D238" t="str">
            <v> </v>
          </cell>
          <cell r="E238" t="str">
            <v> </v>
          </cell>
          <cell r="F238">
            <v>65</v>
          </cell>
          <cell r="G238">
            <v>-1</v>
          </cell>
          <cell r="H238" t="str">
            <v>  </v>
          </cell>
        </row>
        <row r="239">
          <cell r="A239" t="str">
            <v>Datenerfasser</v>
          </cell>
          <cell r="B239" t="str">
            <v>2</v>
          </cell>
          <cell r="C239" t="str">
            <v> </v>
          </cell>
          <cell r="D239" t="str">
            <v> </v>
          </cell>
          <cell r="E239" t="str">
            <v> </v>
          </cell>
          <cell r="F239" t="str">
            <v> </v>
          </cell>
          <cell r="G239">
            <v>-1</v>
          </cell>
          <cell r="H239" t="str">
            <v>  </v>
          </cell>
        </row>
        <row r="240">
          <cell r="A240" t="str">
            <v>Datenerfasser (ausschließlich verwaltend tätig - Einkommen &gt; 40.000 €)</v>
          </cell>
          <cell r="B240" t="str">
            <v>1</v>
          </cell>
          <cell r="C240" t="str">
            <v> </v>
          </cell>
          <cell r="D240" t="str">
            <v> </v>
          </cell>
          <cell r="E240" t="str">
            <v> </v>
          </cell>
          <cell r="F240" t="str">
            <v> </v>
          </cell>
          <cell r="G240">
            <v>-1</v>
          </cell>
          <cell r="H240" t="str">
            <v>  </v>
          </cell>
        </row>
        <row r="241">
          <cell r="A241" t="str">
            <v>Datentypist</v>
          </cell>
          <cell r="B241" t="str">
            <v>2</v>
          </cell>
          <cell r="C241" t="str">
            <v> </v>
          </cell>
          <cell r="D241" t="str">
            <v> </v>
          </cell>
          <cell r="E241" t="str">
            <v> </v>
          </cell>
          <cell r="F241" t="str">
            <v> </v>
          </cell>
          <cell r="G241">
            <v>-1</v>
          </cell>
          <cell r="H241" t="str">
            <v>  </v>
          </cell>
        </row>
        <row r="242">
          <cell r="A242" t="str">
            <v>Datentypist (ausschließlich verwaltend tätig - Einkommen &gt; 40.000 €)</v>
          </cell>
          <cell r="B242" t="str">
            <v>1</v>
          </cell>
          <cell r="C242" t="str">
            <v> </v>
          </cell>
          <cell r="D242" t="str">
            <v> </v>
          </cell>
          <cell r="E242" t="str">
            <v> </v>
          </cell>
          <cell r="F242" t="str">
            <v> </v>
          </cell>
          <cell r="G242">
            <v>-1</v>
          </cell>
          <cell r="H242" t="str">
            <v>  </v>
          </cell>
        </row>
        <row r="243">
          <cell r="A243" t="str">
            <v>Datenverarbeitungskaufmann (Innendienst)</v>
          </cell>
          <cell r="B243" t="str">
            <v>1</v>
          </cell>
          <cell r="C243" t="str">
            <v> </v>
          </cell>
          <cell r="D243" t="str">
            <v> </v>
          </cell>
          <cell r="E243" t="str">
            <v> </v>
          </cell>
          <cell r="F243" t="str">
            <v> </v>
          </cell>
          <cell r="G243">
            <v>-1</v>
          </cell>
          <cell r="H243" t="str">
            <v>  </v>
          </cell>
        </row>
        <row r="244">
          <cell r="A244" t="str">
            <v>Datenverarbeitungskaufmann (mit mehr als 20% Außendienstanteil)</v>
          </cell>
          <cell r="B244" t="str">
            <v>2</v>
          </cell>
          <cell r="C244" t="str">
            <v> </v>
          </cell>
          <cell r="D244" t="str">
            <v> </v>
          </cell>
          <cell r="E244" t="str">
            <v> </v>
          </cell>
          <cell r="F244" t="str">
            <v> </v>
          </cell>
          <cell r="G244">
            <v>-1</v>
          </cell>
          <cell r="H244" t="str">
            <v>  </v>
          </cell>
        </row>
        <row r="245">
          <cell r="A245" t="str">
            <v>Datenverarbeitungskaufmann (überwiegend körperlich oder stehend tätig)</v>
          </cell>
          <cell r="B245" t="str">
            <v>2</v>
          </cell>
          <cell r="C245" t="str">
            <v> </v>
          </cell>
          <cell r="D245" t="str">
            <v> </v>
          </cell>
          <cell r="E245" t="str">
            <v> </v>
          </cell>
          <cell r="F245" t="str">
            <v> </v>
          </cell>
          <cell r="G245">
            <v>-1</v>
          </cell>
          <cell r="H245" t="str">
            <v>  </v>
          </cell>
        </row>
        <row r="246">
          <cell r="A246" t="str">
            <v>Dekorateur</v>
          </cell>
          <cell r="B246" t="str">
            <v>3</v>
          </cell>
          <cell r="C246" t="str">
            <v> </v>
          </cell>
          <cell r="D246" t="str">
            <v> </v>
          </cell>
          <cell r="E246" t="str">
            <v> </v>
          </cell>
          <cell r="F246">
            <v>65</v>
          </cell>
          <cell r="G246">
            <v>-1</v>
          </cell>
          <cell r="H246" t="str">
            <v>  </v>
          </cell>
        </row>
        <row r="247">
          <cell r="A247" t="str">
            <v>Denkmalpfleger</v>
          </cell>
          <cell r="B247" t="str">
            <v>3</v>
          </cell>
          <cell r="C247" t="str">
            <v> </v>
          </cell>
          <cell r="D247" t="str">
            <v> </v>
          </cell>
          <cell r="E247" t="str">
            <v> </v>
          </cell>
          <cell r="F247">
            <v>65</v>
          </cell>
          <cell r="G247">
            <v>-1</v>
          </cell>
          <cell r="H247" t="str">
            <v>  </v>
          </cell>
        </row>
        <row r="248">
          <cell r="A248" t="str">
            <v>Designer</v>
          </cell>
          <cell r="B248" t="str">
            <v>2</v>
          </cell>
          <cell r="C248" t="str">
            <v> </v>
          </cell>
          <cell r="D248" t="str">
            <v> </v>
          </cell>
          <cell r="E248" t="str">
            <v> </v>
          </cell>
          <cell r="F248">
            <v>65</v>
          </cell>
          <cell r="G248">
            <v>-1</v>
          </cell>
          <cell r="H248" t="str">
            <v>  </v>
          </cell>
        </row>
        <row r="249">
          <cell r="A249" t="str">
            <v>Desinfektor</v>
          </cell>
          <cell r="B249" t="str">
            <v>3</v>
          </cell>
          <cell r="C249" t="str">
            <v> </v>
          </cell>
          <cell r="D249" t="str">
            <v> </v>
          </cell>
          <cell r="E249" t="str">
            <v> </v>
          </cell>
          <cell r="F249">
            <v>65</v>
          </cell>
          <cell r="G249">
            <v>-1</v>
          </cell>
          <cell r="H249" t="str">
            <v>  </v>
          </cell>
        </row>
        <row r="250">
          <cell r="A250" t="str">
            <v>Destillateur</v>
          </cell>
          <cell r="B250" t="str">
            <v>3</v>
          </cell>
          <cell r="C250" t="str">
            <v> </v>
          </cell>
          <cell r="D250" t="str">
            <v> </v>
          </cell>
          <cell r="E250" t="str">
            <v> </v>
          </cell>
          <cell r="F250">
            <v>65</v>
          </cell>
          <cell r="G250">
            <v>-1</v>
          </cell>
          <cell r="H250" t="str">
            <v>  </v>
          </cell>
        </row>
        <row r="251">
          <cell r="A251" t="str">
            <v>Detektiv</v>
          </cell>
          <cell r="B251" t="str">
            <v>2</v>
          </cell>
          <cell r="C251" t="str">
            <v> </v>
          </cell>
          <cell r="D251" t="str">
            <v>1,2</v>
          </cell>
          <cell r="E251" t="str">
            <v> </v>
          </cell>
          <cell r="F251">
            <v>65</v>
          </cell>
          <cell r="G251">
            <v>-1</v>
          </cell>
          <cell r="H251" t="str">
            <v>  </v>
          </cell>
        </row>
        <row r="252">
          <cell r="A252" t="str">
            <v>Devisenmakler</v>
          </cell>
          <cell r="B252" t="str">
            <v>2</v>
          </cell>
          <cell r="C252" t="str">
            <v> </v>
          </cell>
          <cell r="D252" t="str">
            <v> </v>
          </cell>
          <cell r="E252" t="str">
            <v> </v>
          </cell>
          <cell r="F252">
            <v>65</v>
          </cell>
          <cell r="G252">
            <v>-1</v>
          </cell>
          <cell r="H252" t="str">
            <v>  </v>
          </cell>
        </row>
        <row r="253">
          <cell r="A253" t="str">
            <v>Diamantschleifer</v>
          </cell>
          <cell r="B253" t="str">
            <v>3</v>
          </cell>
          <cell r="C253" t="str">
            <v> </v>
          </cell>
          <cell r="D253" t="str">
            <v> </v>
          </cell>
          <cell r="E253" t="str">
            <v> </v>
          </cell>
          <cell r="F253">
            <v>65</v>
          </cell>
          <cell r="G253">
            <v>-1</v>
          </cell>
          <cell r="H253" t="str">
            <v>  </v>
          </cell>
        </row>
        <row r="254">
          <cell r="A254" t="str">
            <v>Diätassistent</v>
          </cell>
          <cell r="B254" t="str">
            <v>3</v>
          </cell>
          <cell r="C254" t="str">
            <v> </v>
          </cell>
          <cell r="D254" t="str">
            <v> </v>
          </cell>
          <cell r="E254" t="str">
            <v> </v>
          </cell>
          <cell r="F254">
            <v>65</v>
          </cell>
          <cell r="G254">
            <v>-1</v>
          </cell>
          <cell r="H254" t="str">
            <v>  </v>
          </cell>
        </row>
        <row r="255">
          <cell r="A255" t="str">
            <v>Diener</v>
          </cell>
          <cell r="B255" t="str">
            <v>2</v>
          </cell>
          <cell r="C255" t="str">
            <v> </v>
          </cell>
          <cell r="D255" t="str">
            <v> </v>
          </cell>
          <cell r="E255" t="str">
            <v> </v>
          </cell>
          <cell r="F255" t="str">
            <v> </v>
          </cell>
          <cell r="G255">
            <v>-1</v>
          </cell>
          <cell r="H255" t="str">
            <v>  </v>
          </cell>
        </row>
        <row r="256">
          <cell r="A256" t="str">
            <v>Dienstleistungskaufmann (Innendienst)</v>
          </cell>
          <cell r="B256" t="str">
            <v>1</v>
          </cell>
          <cell r="C256" t="str">
            <v> </v>
          </cell>
          <cell r="D256" t="str">
            <v> </v>
          </cell>
          <cell r="E256" t="str">
            <v> </v>
          </cell>
          <cell r="F256" t="str">
            <v> </v>
          </cell>
          <cell r="G256">
            <v>-1</v>
          </cell>
          <cell r="H256" t="str">
            <v>  </v>
          </cell>
        </row>
        <row r="257">
          <cell r="A257" t="str">
            <v>Dienstleistungskaufmann (mit mehr als 20% Außendienstanteil)</v>
          </cell>
          <cell r="B257" t="str">
            <v>2</v>
          </cell>
          <cell r="C257" t="str">
            <v> </v>
          </cell>
          <cell r="D257" t="str">
            <v> </v>
          </cell>
          <cell r="E257" t="str">
            <v> </v>
          </cell>
          <cell r="F257" t="str">
            <v> </v>
          </cell>
          <cell r="G257">
            <v>-1</v>
          </cell>
          <cell r="H257" t="str">
            <v>  </v>
          </cell>
        </row>
        <row r="258">
          <cell r="A258" t="str">
            <v>Dienstleistungskaufmann (überwiegend körperlich oder stehend tätig)</v>
          </cell>
          <cell r="B258" t="str">
            <v>2</v>
          </cell>
          <cell r="C258" t="str">
            <v> </v>
          </cell>
          <cell r="D258" t="str">
            <v> </v>
          </cell>
          <cell r="E258" t="str">
            <v> </v>
          </cell>
          <cell r="F258" t="str">
            <v> </v>
          </cell>
          <cell r="G258">
            <v>-1</v>
          </cell>
          <cell r="H258" t="str">
            <v>  </v>
          </cell>
        </row>
        <row r="259">
          <cell r="A259" t="str">
            <v>Diplom-Biomechaniker</v>
          </cell>
          <cell r="B259" t="str">
            <v>1</v>
          </cell>
          <cell r="C259" t="str">
            <v> </v>
          </cell>
          <cell r="D259" t="str">
            <v> </v>
          </cell>
          <cell r="E259" t="str">
            <v> </v>
          </cell>
          <cell r="F259" t="str">
            <v> </v>
          </cell>
          <cell r="G259">
            <v>-1</v>
          </cell>
          <cell r="H259" t="str">
            <v>  </v>
          </cell>
        </row>
        <row r="260">
          <cell r="A260" t="str">
            <v>Diplom-Braumeister</v>
          </cell>
          <cell r="B260" t="str">
            <v>1</v>
          </cell>
          <cell r="C260" t="str">
            <v> </v>
          </cell>
          <cell r="D260" t="str">
            <v> </v>
          </cell>
          <cell r="E260" t="str">
            <v> </v>
          </cell>
          <cell r="F260" t="str">
            <v> </v>
          </cell>
          <cell r="G260">
            <v>-1</v>
          </cell>
          <cell r="H260" t="str">
            <v>  </v>
          </cell>
        </row>
        <row r="261">
          <cell r="A261" t="str">
            <v>Diplom-Forstwirt</v>
          </cell>
          <cell r="B261" t="str">
            <v>1</v>
          </cell>
          <cell r="C261" t="str">
            <v> </v>
          </cell>
          <cell r="D261" t="str">
            <v> </v>
          </cell>
          <cell r="E261" t="str">
            <v> </v>
          </cell>
          <cell r="F261" t="str">
            <v> </v>
          </cell>
          <cell r="G261">
            <v>-1</v>
          </cell>
          <cell r="H261" t="str">
            <v>  </v>
          </cell>
        </row>
        <row r="262">
          <cell r="A262" t="str">
            <v>Diplom-Ingenieur</v>
          </cell>
          <cell r="B262" t="str">
            <v>1</v>
          </cell>
          <cell r="C262" t="str">
            <v> </v>
          </cell>
          <cell r="D262" t="str">
            <v> </v>
          </cell>
          <cell r="E262" t="str">
            <v> </v>
          </cell>
          <cell r="F262" t="str">
            <v> </v>
          </cell>
          <cell r="G262">
            <v>-1</v>
          </cell>
          <cell r="H262" t="str">
            <v>  </v>
          </cell>
        </row>
        <row r="263">
          <cell r="A263" t="str">
            <v>Diplom-Kaufmann (Dienstleistung)</v>
          </cell>
          <cell r="B263" t="str">
            <v>1</v>
          </cell>
          <cell r="C263" t="str">
            <v> </v>
          </cell>
          <cell r="D263" t="str">
            <v> </v>
          </cell>
          <cell r="E263" t="str">
            <v> </v>
          </cell>
          <cell r="F263" t="str">
            <v> </v>
          </cell>
          <cell r="G263">
            <v>-1</v>
          </cell>
          <cell r="H263" t="str">
            <v>  </v>
          </cell>
        </row>
        <row r="264">
          <cell r="A264" t="str">
            <v>Diplom-Kaufmann (Warenkaufmann)</v>
          </cell>
          <cell r="B264" t="str">
            <v>1</v>
          </cell>
          <cell r="C264" t="str">
            <v> </v>
          </cell>
          <cell r="D264" t="str">
            <v> </v>
          </cell>
          <cell r="E264" t="str">
            <v> </v>
          </cell>
          <cell r="F264" t="str">
            <v> </v>
          </cell>
          <cell r="G264">
            <v>-1</v>
          </cell>
          <cell r="H264" t="str">
            <v>  </v>
          </cell>
        </row>
        <row r="265">
          <cell r="A265" t="str">
            <v>Diplom-Landschaftsplaner</v>
          </cell>
          <cell r="B265" t="str">
            <v>1</v>
          </cell>
          <cell r="C265" t="str">
            <v> </v>
          </cell>
          <cell r="D265" t="str">
            <v> </v>
          </cell>
          <cell r="E265" t="str">
            <v> </v>
          </cell>
          <cell r="F265" t="str">
            <v> </v>
          </cell>
          <cell r="G265">
            <v>-1</v>
          </cell>
          <cell r="H265" t="str">
            <v>  </v>
          </cell>
        </row>
        <row r="266">
          <cell r="A266" t="str">
            <v>Diplom-Musiktherapeut</v>
          </cell>
          <cell r="B266" t="str">
            <v>2</v>
          </cell>
          <cell r="C266" t="str">
            <v> </v>
          </cell>
          <cell r="D266" t="str">
            <v> </v>
          </cell>
          <cell r="E266" t="str">
            <v> </v>
          </cell>
          <cell r="F266" t="str">
            <v> </v>
          </cell>
          <cell r="G266">
            <v>-1</v>
          </cell>
          <cell r="H266" t="str">
            <v>  </v>
          </cell>
        </row>
        <row r="267">
          <cell r="A267" t="str">
            <v>Diplom-Ökotrophologe</v>
          </cell>
          <cell r="B267" t="str">
            <v>1</v>
          </cell>
          <cell r="C267" t="str">
            <v> </v>
          </cell>
          <cell r="D267" t="str">
            <v> </v>
          </cell>
          <cell r="E267" t="str">
            <v> </v>
          </cell>
          <cell r="F267" t="str">
            <v> </v>
          </cell>
          <cell r="G267">
            <v>-1</v>
          </cell>
          <cell r="H267" t="str">
            <v>  </v>
          </cell>
        </row>
        <row r="268">
          <cell r="A268" t="str">
            <v>Diplom-Physiker</v>
          </cell>
          <cell r="B268" t="str">
            <v>1</v>
          </cell>
          <cell r="C268" t="str">
            <v> </v>
          </cell>
          <cell r="D268" t="str">
            <v> </v>
          </cell>
          <cell r="E268" t="str">
            <v> </v>
          </cell>
          <cell r="F268" t="str">
            <v> </v>
          </cell>
          <cell r="G268">
            <v>-1</v>
          </cell>
          <cell r="H268" t="str">
            <v>  </v>
          </cell>
        </row>
        <row r="269">
          <cell r="A269" t="str">
            <v>Diplom-Psychologe</v>
          </cell>
          <cell r="B269" t="str">
            <v>1</v>
          </cell>
          <cell r="C269" t="str">
            <v> </v>
          </cell>
          <cell r="D269" t="str">
            <v> </v>
          </cell>
          <cell r="E269" t="str">
            <v> </v>
          </cell>
          <cell r="F269" t="str">
            <v> </v>
          </cell>
          <cell r="G269">
            <v>-1</v>
          </cell>
          <cell r="H269" t="str">
            <v>  </v>
          </cell>
        </row>
        <row r="270">
          <cell r="A270" t="str">
            <v>Direktrice</v>
          </cell>
          <cell r="B270" t="str">
            <v>2</v>
          </cell>
          <cell r="C270" t="str">
            <v> </v>
          </cell>
          <cell r="D270" t="str">
            <v> </v>
          </cell>
          <cell r="E270" t="str">
            <v> </v>
          </cell>
          <cell r="F270" t="str">
            <v> </v>
          </cell>
          <cell r="G270">
            <v>-1</v>
          </cell>
          <cell r="H270" t="str">
            <v>  </v>
          </cell>
        </row>
        <row r="271">
          <cell r="A271" t="str">
            <v>Direktrice (ausschließlich verwaltend tätig - Einkommen &gt; 40.000 €)</v>
          </cell>
          <cell r="B271" t="str">
            <v>1</v>
          </cell>
          <cell r="C271" t="str">
            <v> </v>
          </cell>
          <cell r="D271" t="str">
            <v> </v>
          </cell>
          <cell r="E271" t="str">
            <v> </v>
          </cell>
          <cell r="F271" t="str">
            <v> </v>
          </cell>
          <cell r="G271">
            <v>-1</v>
          </cell>
          <cell r="H271" t="str">
            <v>  </v>
          </cell>
        </row>
        <row r="272">
          <cell r="A272" t="str">
            <v>Dirigent</v>
          </cell>
          <cell r="B272" t="str">
            <v>2</v>
          </cell>
          <cell r="C272" t="str">
            <v> </v>
          </cell>
          <cell r="D272" t="str">
            <v> </v>
          </cell>
          <cell r="E272" t="str">
            <v> </v>
          </cell>
          <cell r="F272" t="str">
            <v> </v>
          </cell>
          <cell r="G272">
            <v>-1</v>
          </cell>
          <cell r="H272" t="str">
            <v>  </v>
          </cell>
        </row>
        <row r="273">
          <cell r="A273" t="str">
            <v>Dokumentar</v>
          </cell>
          <cell r="B273" t="str">
            <v>2</v>
          </cell>
          <cell r="C273" t="str">
            <v> </v>
          </cell>
          <cell r="D273" t="str">
            <v> </v>
          </cell>
          <cell r="E273" t="str">
            <v> </v>
          </cell>
          <cell r="F273" t="str">
            <v> </v>
          </cell>
          <cell r="G273">
            <v>-1</v>
          </cell>
          <cell r="H273" t="str">
            <v>  </v>
          </cell>
        </row>
        <row r="274">
          <cell r="A274" t="str">
            <v>Dokumentar (ausschließlich verwaltend tätig - Einkommen &gt; 40.000 €)</v>
          </cell>
          <cell r="B274" t="str">
            <v>1</v>
          </cell>
          <cell r="C274" t="str">
            <v> </v>
          </cell>
          <cell r="D274" t="str">
            <v> </v>
          </cell>
          <cell r="E274" t="str">
            <v> </v>
          </cell>
          <cell r="F274" t="str">
            <v> </v>
          </cell>
          <cell r="G274">
            <v>-1</v>
          </cell>
          <cell r="H274" t="str">
            <v>  </v>
          </cell>
        </row>
        <row r="275">
          <cell r="A275" t="str">
            <v>Dolmetscher (nicht simultan)</v>
          </cell>
          <cell r="B275" t="str">
            <v>2</v>
          </cell>
          <cell r="C275" t="str">
            <v> </v>
          </cell>
          <cell r="D275" t="str">
            <v> </v>
          </cell>
          <cell r="E275" t="str">
            <v> </v>
          </cell>
          <cell r="F275" t="str">
            <v> </v>
          </cell>
          <cell r="G275">
            <v>-1</v>
          </cell>
          <cell r="H275" t="str">
            <v>  </v>
          </cell>
        </row>
        <row r="276">
          <cell r="A276" t="str">
            <v>Dolmetscher (nicht simultan) (ausschl. verw. tätig - Einkommen &gt; 40.000 €)</v>
          </cell>
          <cell r="B276" t="str">
            <v>1</v>
          </cell>
          <cell r="C276" t="str">
            <v> </v>
          </cell>
          <cell r="D276" t="str">
            <v> </v>
          </cell>
          <cell r="E276" t="str">
            <v> </v>
          </cell>
          <cell r="F276" t="str">
            <v> </v>
          </cell>
          <cell r="G276">
            <v>-1</v>
          </cell>
          <cell r="H276" t="str">
            <v>  </v>
          </cell>
        </row>
        <row r="277">
          <cell r="A277" t="str">
            <v>Dolmetscher (simultan)</v>
          </cell>
          <cell r="B277" t="str">
            <v>3</v>
          </cell>
          <cell r="C277" t="str">
            <v> </v>
          </cell>
          <cell r="D277" t="str">
            <v> </v>
          </cell>
          <cell r="E277" t="str">
            <v> </v>
          </cell>
          <cell r="F277">
            <v>65</v>
          </cell>
          <cell r="G277">
            <v>-1</v>
          </cell>
          <cell r="H277" t="str">
            <v>  </v>
          </cell>
        </row>
        <row r="278">
          <cell r="A278" t="str">
            <v>Dozent</v>
          </cell>
          <cell r="B278" t="str">
            <v>2</v>
          </cell>
          <cell r="C278" t="str">
            <v> </v>
          </cell>
          <cell r="D278" t="str">
            <v> </v>
          </cell>
          <cell r="E278" t="str">
            <v> </v>
          </cell>
          <cell r="F278" t="str">
            <v> </v>
          </cell>
          <cell r="G278">
            <v>-1</v>
          </cell>
          <cell r="H278" t="str">
            <v>  </v>
          </cell>
        </row>
        <row r="279">
          <cell r="A279" t="str">
            <v>Dozent (ausschließlich verwaltend tätig - Einkommen &gt; 40.000 €)</v>
          </cell>
          <cell r="B279" t="str">
            <v>1</v>
          </cell>
          <cell r="C279" t="str">
            <v> </v>
          </cell>
          <cell r="D279" t="str">
            <v> </v>
          </cell>
          <cell r="E279" t="str">
            <v> </v>
          </cell>
          <cell r="F279" t="str">
            <v> </v>
          </cell>
          <cell r="G279">
            <v>-1</v>
          </cell>
          <cell r="H279" t="str">
            <v>  </v>
          </cell>
        </row>
        <row r="280">
          <cell r="A280" t="str">
            <v>Drahtzieher</v>
          </cell>
          <cell r="B280" t="str">
            <v>3</v>
          </cell>
          <cell r="C280" t="str">
            <v> </v>
          </cell>
          <cell r="D280" t="str">
            <v> </v>
          </cell>
          <cell r="E280" t="str">
            <v> </v>
          </cell>
          <cell r="F280">
            <v>65</v>
          </cell>
          <cell r="G280">
            <v>-1</v>
          </cell>
          <cell r="H280" t="str">
            <v>  </v>
          </cell>
        </row>
        <row r="281">
          <cell r="A281" t="str">
            <v>Dramaturg</v>
          </cell>
          <cell r="B281" t="str">
            <v>2</v>
          </cell>
          <cell r="C281" t="str">
            <v> </v>
          </cell>
          <cell r="D281" t="str">
            <v> </v>
          </cell>
          <cell r="E281" t="str">
            <v> </v>
          </cell>
          <cell r="F281" t="str">
            <v> </v>
          </cell>
          <cell r="G281">
            <v>-1</v>
          </cell>
          <cell r="H281" t="str">
            <v>  </v>
          </cell>
        </row>
        <row r="282">
          <cell r="A282" t="str">
            <v>Drechsler</v>
          </cell>
          <cell r="B282" t="str">
            <v>3</v>
          </cell>
          <cell r="C282" t="str">
            <v> </v>
          </cell>
          <cell r="D282" t="str">
            <v> </v>
          </cell>
          <cell r="E282" t="str">
            <v> </v>
          </cell>
          <cell r="F282">
            <v>65</v>
          </cell>
          <cell r="G282">
            <v>-1</v>
          </cell>
          <cell r="H282" t="str">
            <v>  </v>
          </cell>
        </row>
        <row r="283">
          <cell r="A283" t="str">
            <v>Dreher</v>
          </cell>
          <cell r="B283" t="str">
            <v>3</v>
          </cell>
          <cell r="C283" t="str">
            <v> </v>
          </cell>
          <cell r="D283" t="str">
            <v> </v>
          </cell>
          <cell r="E283" t="str">
            <v> </v>
          </cell>
          <cell r="F283">
            <v>65</v>
          </cell>
          <cell r="G283">
            <v>-1</v>
          </cell>
          <cell r="H283" t="str">
            <v>  </v>
          </cell>
        </row>
        <row r="284">
          <cell r="A284" t="str">
            <v>Drehmaschinenbediener</v>
          </cell>
          <cell r="B284" t="str">
            <v>3</v>
          </cell>
          <cell r="C284" t="str">
            <v> </v>
          </cell>
          <cell r="D284" t="str">
            <v> </v>
          </cell>
          <cell r="E284" t="str">
            <v> </v>
          </cell>
          <cell r="F284">
            <v>65</v>
          </cell>
          <cell r="G284">
            <v>-1</v>
          </cell>
          <cell r="H284" t="str">
            <v>  </v>
          </cell>
        </row>
        <row r="285">
          <cell r="A285" t="str">
            <v>Drogist</v>
          </cell>
          <cell r="B285" t="str">
            <v>2</v>
          </cell>
          <cell r="C285" t="str">
            <v> </v>
          </cell>
          <cell r="D285" t="str">
            <v> </v>
          </cell>
          <cell r="E285" t="str">
            <v> </v>
          </cell>
          <cell r="F285" t="str">
            <v> </v>
          </cell>
          <cell r="G285">
            <v>-1</v>
          </cell>
          <cell r="H285" t="str">
            <v>  </v>
          </cell>
        </row>
        <row r="286">
          <cell r="A286" t="str">
            <v>Drucker</v>
          </cell>
          <cell r="B286" t="str">
            <v>3</v>
          </cell>
          <cell r="C286" t="str">
            <v> </v>
          </cell>
          <cell r="D286" t="str">
            <v> </v>
          </cell>
          <cell r="E286" t="str">
            <v> </v>
          </cell>
          <cell r="F286">
            <v>65</v>
          </cell>
          <cell r="G286">
            <v>-1</v>
          </cell>
          <cell r="H286" t="str">
            <v>  </v>
          </cell>
        </row>
        <row r="287">
          <cell r="A287" t="str">
            <v>Druckereiarbeiter</v>
          </cell>
          <cell r="B287" t="str">
            <v>3</v>
          </cell>
          <cell r="C287" t="str">
            <v> </v>
          </cell>
          <cell r="D287" t="str">
            <v> </v>
          </cell>
          <cell r="E287" t="str">
            <v> </v>
          </cell>
          <cell r="F287">
            <v>65</v>
          </cell>
          <cell r="G287">
            <v>-1</v>
          </cell>
          <cell r="H287" t="str">
            <v>  </v>
          </cell>
        </row>
        <row r="288">
          <cell r="A288" t="str">
            <v>Druckereitechniker</v>
          </cell>
          <cell r="B288" t="str">
            <v>2</v>
          </cell>
          <cell r="C288" t="str">
            <v> </v>
          </cell>
          <cell r="D288" t="str">
            <v> </v>
          </cell>
          <cell r="E288" t="str">
            <v> </v>
          </cell>
          <cell r="F288" t="str">
            <v> </v>
          </cell>
          <cell r="G288">
            <v>-1</v>
          </cell>
          <cell r="H288" t="str">
            <v>  </v>
          </cell>
        </row>
        <row r="289">
          <cell r="A289" t="str">
            <v>Druckereitechniker (ausschließlich verwaltend tätig - Einkommen &gt; 40.000 €)</v>
          </cell>
          <cell r="B289" t="str">
            <v>1</v>
          </cell>
          <cell r="C289" t="str">
            <v> </v>
          </cell>
          <cell r="D289" t="str">
            <v> </v>
          </cell>
          <cell r="E289" t="str">
            <v> </v>
          </cell>
          <cell r="F289" t="str">
            <v> </v>
          </cell>
          <cell r="G289">
            <v>-1</v>
          </cell>
          <cell r="H289" t="str">
            <v>  </v>
          </cell>
        </row>
        <row r="290">
          <cell r="A290" t="str">
            <v>Druckformhersteller</v>
          </cell>
          <cell r="B290" t="str">
            <v>3</v>
          </cell>
          <cell r="C290" t="str">
            <v> </v>
          </cell>
          <cell r="D290" t="str">
            <v> </v>
          </cell>
          <cell r="E290" t="str">
            <v> </v>
          </cell>
          <cell r="F290">
            <v>65</v>
          </cell>
          <cell r="G290">
            <v>-1</v>
          </cell>
          <cell r="H290" t="str">
            <v>  </v>
          </cell>
        </row>
        <row r="291">
          <cell r="A291" t="str">
            <v>Drucktechniker</v>
          </cell>
          <cell r="B291" t="str">
            <v>2</v>
          </cell>
          <cell r="C291" t="str">
            <v> </v>
          </cell>
          <cell r="D291" t="str">
            <v> </v>
          </cell>
          <cell r="E291" t="str">
            <v> </v>
          </cell>
          <cell r="F291" t="str">
            <v> </v>
          </cell>
          <cell r="G291">
            <v>-1</v>
          </cell>
          <cell r="H291" t="str">
            <v>  </v>
          </cell>
        </row>
        <row r="292">
          <cell r="A292" t="str">
            <v>Drucktechniker (ausschließlich verwaltend tätig - Einkommen &gt; 40.000 €)</v>
          </cell>
          <cell r="B292" t="str">
            <v>1</v>
          </cell>
          <cell r="C292" t="str">
            <v> </v>
          </cell>
          <cell r="D292" t="str">
            <v> </v>
          </cell>
          <cell r="E292" t="str">
            <v> </v>
          </cell>
          <cell r="F292" t="str">
            <v> </v>
          </cell>
          <cell r="G292">
            <v>-1</v>
          </cell>
          <cell r="H292" t="str">
            <v>  </v>
          </cell>
        </row>
        <row r="293">
          <cell r="A293" t="str">
            <v>Druckvorlagenhersteller</v>
          </cell>
          <cell r="B293" t="str">
            <v>3</v>
          </cell>
          <cell r="C293" t="str">
            <v> </v>
          </cell>
          <cell r="D293" t="str">
            <v> </v>
          </cell>
          <cell r="E293" t="str">
            <v> </v>
          </cell>
          <cell r="F293">
            <v>65</v>
          </cell>
          <cell r="G293">
            <v>-1</v>
          </cell>
          <cell r="H293" t="str">
            <v>  </v>
          </cell>
        </row>
        <row r="294">
          <cell r="A294" t="str">
            <v>Edelsteingraveur</v>
          </cell>
          <cell r="B294" t="str">
            <v>3</v>
          </cell>
          <cell r="C294" t="str">
            <v> </v>
          </cell>
          <cell r="D294" t="str">
            <v> </v>
          </cell>
          <cell r="E294" t="str">
            <v> </v>
          </cell>
          <cell r="F294">
            <v>65</v>
          </cell>
          <cell r="G294">
            <v>-1</v>
          </cell>
          <cell r="H294" t="str">
            <v>  </v>
          </cell>
        </row>
        <row r="295">
          <cell r="A295" t="str">
            <v>Edelsteinschleifer</v>
          </cell>
          <cell r="B295" t="str">
            <v>3</v>
          </cell>
          <cell r="C295" t="str">
            <v> </v>
          </cell>
          <cell r="D295" t="str">
            <v> </v>
          </cell>
          <cell r="E295" t="str">
            <v> </v>
          </cell>
          <cell r="F295">
            <v>65</v>
          </cell>
          <cell r="G295">
            <v>-1</v>
          </cell>
          <cell r="H295" t="str">
            <v>  </v>
          </cell>
        </row>
        <row r="296">
          <cell r="A296" t="str">
            <v>Einkäufer</v>
          </cell>
          <cell r="B296" t="str">
            <v>2</v>
          </cell>
          <cell r="C296" t="str">
            <v> </v>
          </cell>
          <cell r="D296" t="str">
            <v> </v>
          </cell>
          <cell r="E296" t="str">
            <v> </v>
          </cell>
          <cell r="F296" t="str">
            <v> </v>
          </cell>
          <cell r="G296">
            <v>-1</v>
          </cell>
          <cell r="H296" t="str">
            <v>  </v>
          </cell>
        </row>
        <row r="297">
          <cell r="A297" t="str">
            <v>Einzelhandelskaufmann (Innendienst)</v>
          </cell>
          <cell r="B297" t="str">
            <v>1</v>
          </cell>
          <cell r="C297" t="str">
            <v> </v>
          </cell>
          <cell r="D297" t="str">
            <v> </v>
          </cell>
          <cell r="E297" t="str">
            <v> </v>
          </cell>
          <cell r="F297" t="str">
            <v> </v>
          </cell>
          <cell r="G297">
            <v>-1</v>
          </cell>
          <cell r="H297" t="str">
            <v>  </v>
          </cell>
        </row>
        <row r="298">
          <cell r="A298" t="str">
            <v>Einzelhandelskaufmann (mit mehr als 20% Außendienstanteil)</v>
          </cell>
          <cell r="B298" t="str">
            <v>2</v>
          </cell>
          <cell r="C298" t="str">
            <v> </v>
          </cell>
          <cell r="D298" t="str">
            <v> </v>
          </cell>
          <cell r="E298" t="str">
            <v> </v>
          </cell>
          <cell r="F298" t="str">
            <v> </v>
          </cell>
          <cell r="G298">
            <v>-1</v>
          </cell>
          <cell r="H298" t="str">
            <v>  </v>
          </cell>
        </row>
        <row r="299">
          <cell r="A299" t="str">
            <v>Einzelhandelskaufmann (überwiegend körperlich oder stehend tätig)</v>
          </cell>
          <cell r="B299" t="str">
            <v>2</v>
          </cell>
          <cell r="C299" t="str">
            <v> </v>
          </cell>
          <cell r="D299" t="str">
            <v> </v>
          </cell>
          <cell r="E299" t="str">
            <v> </v>
          </cell>
          <cell r="F299" t="str">
            <v> </v>
          </cell>
          <cell r="G299">
            <v>-1</v>
          </cell>
          <cell r="H299" t="str">
            <v>  </v>
          </cell>
        </row>
        <row r="300">
          <cell r="A300" t="str">
            <v>Eisenbieger</v>
          </cell>
          <cell r="B300" t="str">
            <v>4</v>
          </cell>
          <cell r="C300" t="str">
            <v> </v>
          </cell>
          <cell r="D300" t="str">
            <v> </v>
          </cell>
          <cell r="E300" t="str">
            <v> </v>
          </cell>
          <cell r="F300">
            <v>65</v>
          </cell>
          <cell r="G300">
            <v>-1</v>
          </cell>
          <cell r="H300" t="str">
            <v>  </v>
          </cell>
        </row>
        <row r="301">
          <cell r="A301" t="str">
            <v>Eisenflechter</v>
          </cell>
          <cell r="B301" t="str">
            <v>4</v>
          </cell>
          <cell r="C301" t="str">
            <v> </v>
          </cell>
          <cell r="D301" t="str">
            <v> </v>
          </cell>
          <cell r="E301" t="str">
            <v> </v>
          </cell>
          <cell r="F301">
            <v>65</v>
          </cell>
          <cell r="G301">
            <v>-1</v>
          </cell>
          <cell r="H301" t="str">
            <v>  </v>
          </cell>
        </row>
        <row r="302">
          <cell r="A302" t="str">
            <v>Elektriker über Tage</v>
          </cell>
          <cell r="B302" t="str">
            <v>3</v>
          </cell>
          <cell r="C302" t="str">
            <v> </v>
          </cell>
          <cell r="D302" t="str">
            <v> </v>
          </cell>
          <cell r="E302" t="str">
            <v> </v>
          </cell>
          <cell r="F302">
            <v>65</v>
          </cell>
          <cell r="G302">
            <v>-1</v>
          </cell>
          <cell r="H302" t="str">
            <v>  </v>
          </cell>
        </row>
        <row r="303">
          <cell r="A303" t="str">
            <v>Elektriker unter Tage</v>
          </cell>
          <cell r="B303" t="str">
            <v>4</v>
          </cell>
          <cell r="C303" t="str">
            <v>3</v>
          </cell>
          <cell r="D303" t="str">
            <v>1,2</v>
          </cell>
          <cell r="E303" t="str">
            <v> </v>
          </cell>
          <cell r="F303">
            <v>55</v>
          </cell>
          <cell r="G303">
            <v>-1</v>
          </cell>
          <cell r="H303" t="str">
            <v>  </v>
          </cell>
        </row>
        <row r="304">
          <cell r="A304" t="str">
            <v>Elektroanlageninstallateur</v>
          </cell>
          <cell r="B304" t="str">
            <v>3</v>
          </cell>
          <cell r="C304" t="str">
            <v> </v>
          </cell>
          <cell r="D304" t="str">
            <v> </v>
          </cell>
          <cell r="E304" t="str">
            <v> </v>
          </cell>
          <cell r="F304">
            <v>65</v>
          </cell>
          <cell r="G304">
            <v>-1</v>
          </cell>
          <cell r="H304" t="str">
            <v>  </v>
          </cell>
        </row>
        <row r="305">
          <cell r="A305" t="str">
            <v>Elektroanlageninstallateur im E-Werk</v>
          </cell>
          <cell r="B305" t="str">
            <v>3</v>
          </cell>
          <cell r="C305" t="str">
            <v> </v>
          </cell>
          <cell r="D305" t="str">
            <v>1,2</v>
          </cell>
          <cell r="E305" t="str">
            <v> </v>
          </cell>
          <cell r="F305">
            <v>65</v>
          </cell>
          <cell r="G305">
            <v>-1</v>
          </cell>
          <cell r="H305" t="str">
            <v>  </v>
          </cell>
        </row>
        <row r="306">
          <cell r="A306" t="str">
            <v>Elektroassistent</v>
          </cell>
          <cell r="B306" t="str">
            <v>2</v>
          </cell>
          <cell r="C306" t="str">
            <v> </v>
          </cell>
          <cell r="D306" t="str">
            <v> </v>
          </cell>
          <cell r="E306" t="str">
            <v> </v>
          </cell>
          <cell r="F306" t="str">
            <v> </v>
          </cell>
          <cell r="G306">
            <v>-1</v>
          </cell>
          <cell r="H306" t="str">
            <v>  </v>
          </cell>
        </row>
        <row r="307">
          <cell r="A307" t="str">
            <v>Elektroassistent (ausschließlich verwaltend tätig - Einkommen &gt; 40.000 €)</v>
          </cell>
          <cell r="B307" t="str">
            <v>1</v>
          </cell>
          <cell r="C307" t="str">
            <v> </v>
          </cell>
          <cell r="D307" t="str">
            <v> </v>
          </cell>
          <cell r="E307" t="str">
            <v> </v>
          </cell>
          <cell r="F307" t="str">
            <v> </v>
          </cell>
          <cell r="G307">
            <v>-1</v>
          </cell>
          <cell r="H307" t="str">
            <v>  </v>
          </cell>
        </row>
        <row r="308">
          <cell r="A308" t="str">
            <v>Elektrogerätemechaniker</v>
          </cell>
          <cell r="B308" t="str">
            <v>3</v>
          </cell>
          <cell r="C308" t="str">
            <v> </v>
          </cell>
          <cell r="D308" t="str">
            <v> </v>
          </cell>
          <cell r="E308" t="str">
            <v> </v>
          </cell>
          <cell r="F308">
            <v>65</v>
          </cell>
          <cell r="G308">
            <v>-1</v>
          </cell>
          <cell r="H308" t="str">
            <v>  </v>
          </cell>
        </row>
        <row r="309">
          <cell r="A309" t="str">
            <v>Elektroinstallateur</v>
          </cell>
          <cell r="B309" t="str">
            <v>3</v>
          </cell>
          <cell r="C309" t="str">
            <v> </v>
          </cell>
          <cell r="D309" t="str">
            <v> </v>
          </cell>
          <cell r="E309" t="str">
            <v> </v>
          </cell>
          <cell r="F309">
            <v>65</v>
          </cell>
          <cell r="G309">
            <v>-1</v>
          </cell>
          <cell r="H309" t="str">
            <v>  </v>
          </cell>
        </row>
        <row r="310">
          <cell r="A310" t="str">
            <v>Elektromaschinenbauer</v>
          </cell>
          <cell r="B310" t="str">
            <v>3</v>
          </cell>
          <cell r="C310" t="str">
            <v> </v>
          </cell>
          <cell r="D310" t="str">
            <v> </v>
          </cell>
          <cell r="E310" t="str">
            <v> </v>
          </cell>
          <cell r="F310">
            <v>65</v>
          </cell>
          <cell r="G310">
            <v>-1</v>
          </cell>
          <cell r="H310" t="str">
            <v>  </v>
          </cell>
        </row>
        <row r="311">
          <cell r="A311" t="str">
            <v>Elektromaschinenentwickler</v>
          </cell>
          <cell r="B311" t="str">
            <v>2</v>
          </cell>
          <cell r="C311" t="str">
            <v> </v>
          </cell>
          <cell r="D311" t="str">
            <v> </v>
          </cell>
          <cell r="E311" t="str">
            <v> </v>
          </cell>
          <cell r="F311" t="str">
            <v> </v>
          </cell>
          <cell r="G311">
            <v>-1</v>
          </cell>
          <cell r="H311" t="str">
            <v>  </v>
          </cell>
        </row>
        <row r="312">
          <cell r="A312" t="str">
            <v>Elektromaschinenmonteur</v>
          </cell>
          <cell r="B312" t="str">
            <v>3</v>
          </cell>
          <cell r="C312" t="str">
            <v> </v>
          </cell>
          <cell r="D312" t="str">
            <v> </v>
          </cell>
          <cell r="E312" t="str">
            <v> </v>
          </cell>
          <cell r="F312">
            <v>65</v>
          </cell>
          <cell r="G312">
            <v>-1</v>
          </cell>
          <cell r="H312" t="str">
            <v>  </v>
          </cell>
        </row>
        <row r="313">
          <cell r="A313" t="str">
            <v>Elektromechaniker</v>
          </cell>
          <cell r="B313" t="str">
            <v>3</v>
          </cell>
          <cell r="C313" t="str">
            <v> </v>
          </cell>
          <cell r="D313" t="str">
            <v> </v>
          </cell>
          <cell r="E313" t="str">
            <v> </v>
          </cell>
          <cell r="F313">
            <v>65</v>
          </cell>
          <cell r="G313">
            <v>-1</v>
          </cell>
          <cell r="H313" t="str">
            <v>  </v>
          </cell>
        </row>
        <row r="314">
          <cell r="A314" t="str">
            <v>Elektroniker</v>
          </cell>
          <cell r="B314">
            <v>2</v>
          </cell>
          <cell r="C314" t="str">
            <v> </v>
          </cell>
          <cell r="D314" t="str">
            <v> </v>
          </cell>
          <cell r="E314" t="str">
            <v> </v>
          </cell>
          <cell r="G314">
            <v>-1</v>
          </cell>
          <cell r="H314" t="str">
            <v>  </v>
          </cell>
        </row>
        <row r="315">
          <cell r="A315" t="str">
            <v>Elektrotechniker</v>
          </cell>
          <cell r="B315" t="str">
            <v>2</v>
          </cell>
          <cell r="C315" t="str">
            <v> </v>
          </cell>
          <cell r="D315" t="str">
            <v> </v>
          </cell>
          <cell r="E315" t="str">
            <v> </v>
          </cell>
          <cell r="F315" t="str">
            <v> </v>
          </cell>
          <cell r="G315">
            <v>-1</v>
          </cell>
          <cell r="H315" t="str">
            <v>  </v>
          </cell>
        </row>
        <row r="316">
          <cell r="A316" t="str">
            <v>Elektrotechniker (ausschließlich verwaltend tätig - Einkommen &gt; 40.000 €)</v>
          </cell>
          <cell r="B316" t="str">
            <v>1</v>
          </cell>
          <cell r="C316" t="str">
            <v> </v>
          </cell>
          <cell r="D316" t="str">
            <v> </v>
          </cell>
          <cell r="E316" t="str">
            <v> </v>
          </cell>
          <cell r="F316" t="str">
            <v> </v>
          </cell>
          <cell r="G316">
            <v>-1</v>
          </cell>
          <cell r="H316" t="str">
            <v>  </v>
          </cell>
        </row>
        <row r="317">
          <cell r="A317" t="str">
            <v>Eloxierer</v>
          </cell>
          <cell r="B317" t="str">
            <v>3</v>
          </cell>
          <cell r="C317" t="str">
            <v> </v>
          </cell>
          <cell r="D317" t="str">
            <v> </v>
          </cell>
          <cell r="E317" t="str">
            <v> </v>
          </cell>
          <cell r="F317">
            <v>65</v>
          </cell>
          <cell r="G317">
            <v>-1</v>
          </cell>
          <cell r="H317" t="str">
            <v>  </v>
          </cell>
        </row>
        <row r="318">
          <cell r="A318" t="str">
            <v>Empfangschef</v>
          </cell>
          <cell r="B318" t="str">
            <v>2</v>
          </cell>
          <cell r="C318" t="str">
            <v> </v>
          </cell>
          <cell r="D318" t="str">
            <v> </v>
          </cell>
          <cell r="E318" t="str">
            <v> </v>
          </cell>
          <cell r="F318" t="str">
            <v> </v>
          </cell>
          <cell r="G318">
            <v>-1</v>
          </cell>
          <cell r="H318" t="str">
            <v>  </v>
          </cell>
        </row>
        <row r="319">
          <cell r="A319" t="str">
            <v>Empfangschef (ausschließlich verwaltend tätig - Einkommen &gt; 40.000 €)</v>
          </cell>
          <cell r="B319" t="str">
            <v>1</v>
          </cell>
          <cell r="C319" t="str">
            <v> </v>
          </cell>
          <cell r="D319" t="str">
            <v> </v>
          </cell>
          <cell r="E319" t="str">
            <v> </v>
          </cell>
          <cell r="F319" t="str">
            <v> </v>
          </cell>
          <cell r="G319">
            <v>-1</v>
          </cell>
          <cell r="H319" t="str">
            <v>  </v>
          </cell>
        </row>
        <row r="320">
          <cell r="A320" t="str">
            <v>Energieanlagenelektroniker</v>
          </cell>
          <cell r="B320" t="str">
            <v>2</v>
          </cell>
          <cell r="C320" t="str">
            <v> </v>
          </cell>
          <cell r="D320" t="str">
            <v> </v>
          </cell>
          <cell r="E320" t="str">
            <v> </v>
          </cell>
          <cell r="F320" t="str">
            <v> </v>
          </cell>
          <cell r="G320">
            <v>-1</v>
          </cell>
          <cell r="H320" t="str">
            <v>  </v>
          </cell>
        </row>
        <row r="321">
          <cell r="A321" t="str">
            <v>Energiegeräteelektroniker</v>
          </cell>
          <cell r="B321" t="str">
            <v>2</v>
          </cell>
          <cell r="C321" t="str">
            <v> </v>
          </cell>
          <cell r="D321" t="str">
            <v> </v>
          </cell>
          <cell r="E321" t="str">
            <v> </v>
          </cell>
          <cell r="F321" t="str">
            <v> </v>
          </cell>
          <cell r="G321">
            <v>-1</v>
          </cell>
          <cell r="H321" t="str">
            <v>  </v>
          </cell>
        </row>
        <row r="322">
          <cell r="A322" t="str">
            <v>Entbindungspfleger</v>
          </cell>
          <cell r="B322" t="str">
            <v>2</v>
          </cell>
          <cell r="C322" t="str">
            <v> </v>
          </cell>
          <cell r="D322" t="str">
            <v> </v>
          </cell>
          <cell r="E322" t="str">
            <v> </v>
          </cell>
          <cell r="F322" t="str">
            <v> </v>
          </cell>
          <cell r="G322">
            <v>-1</v>
          </cell>
          <cell r="H322" t="str">
            <v>  </v>
          </cell>
        </row>
        <row r="323">
          <cell r="A323" t="str">
            <v>Erdarbeiter</v>
          </cell>
          <cell r="B323" t="str">
            <v>4</v>
          </cell>
          <cell r="C323" t="str">
            <v> </v>
          </cell>
          <cell r="D323" t="str">
            <v>1,2</v>
          </cell>
          <cell r="E323" t="str">
            <v> </v>
          </cell>
          <cell r="F323">
            <v>65</v>
          </cell>
          <cell r="G323">
            <v>-1</v>
          </cell>
          <cell r="H323" t="str">
            <v>  </v>
          </cell>
        </row>
        <row r="324">
          <cell r="A324" t="str">
            <v>Erdbaugeräteführer</v>
          </cell>
          <cell r="B324" t="str">
            <v>3</v>
          </cell>
          <cell r="C324" t="str">
            <v> </v>
          </cell>
          <cell r="D324" t="str">
            <v>1,2</v>
          </cell>
          <cell r="E324" t="str">
            <v> </v>
          </cell>
          <cell r="F324">
            <v>65</v>
          </cell>
          <cell r="G324">
            <v>-1</v>
          </cell>
          <cell r="H324" t="str">
            <v>  </v>
          </cell>
        </row>
        <row r="325">
          <cell r="A325" t="str">
            <v>Ergotherapeut</v>
          </cell>
          <cell r="B325" t="str">
            <v>2</v>
          </cell>
          <cell r="C325" t="str">
            <v> </v>
          </cell>
          <cell r="D325" t="str">
            <v> </v>
          </cell>
          <cell r="E325" t="str">
            <v> </v>
          </cell>
          <cell r="F325" t="str">
            <v> </v>
          </cell>
          <cell r="G325">
            <v>-1</v>
          </cell>
          <cell r="H325" t="str">
            <v>  </v>
          </cell>
        </row>
        <row r="326">
          <cell r="A326" t="str">
            <v>Ermittler</v>
          </cell>
          <cell r="B326" t="str">
            <v>2</v>
          </cell>
          <cell r="C326" t="str">
            <v> </v>
          </cell>
          <cell r="D326" t="str">
            <v>1,2</v>
          </cell>
          <cell r="E326" t="str">
            <v> </v>
          </cell>
          <cell r="F326">
            <v>65</v>
          </cell>
          <cell r="G326">
            <v>-1</v>
          </cell>
          <cell r="H326" t="str">
            <v>  </v>
          </cell>
        </row>
        <row r="327">
          <cell r="A327" t="str">
            <v>Ernährungsberater</v>
          </cell>
          <cell r="B327" t="str">
            <v>2</v>
          </cell>
          <cell r="C327" t="str">
            <v> </v>
          </cell>
          <cell r="D327" t="str">
            <v> </v>
          </cell>
          <cell r="E327" t="str">
            <v> </v>
          </cell>
          <cell r="F327" t="str">
            <v> </v>
          </cell>
          <cell r="G327">
            <v>-1</v>
          </cell>
          <cell r="H327" t="str">
            <v>  </v>
          </cell>
        </row>
        <row r="328">
          <cell r="A328" t="str">
            <v>Ernährungsberater (ausschließlich verwaltend tätig - Einkommen &gt; 40.000 €)</v>
          </cell>
          <cell r="B328" t="str">
            <v>1</v>
          </cell>
          <cell r="C328" t="str">
            <v> </v>
          </cell>
          <cell r="D328" t="str">
            <v> </v>
          </cell>
          <cell r="E328" t="str">
            <v> </v>
          </cell>
          <cell r="F328" t="str">
            <v> </v>
          </cell>
          <cell r="G328">
            <v>-1</v>
          </cell>
          <cell r="H328" t="str">
            <v>  </v>
          </cell>
        </row>
        <row r="329">
          <cell r="A329" t="str">
            <v>Erzieher</v>
          </cell>
          <cell r="B329" t="str">
            <v>2</v>
          </cell>
          <cell r="C329" t="str">
            <v> </v>
          </cell>
          <cell r="D329" t="str">
            <v> </v>
          </cell>
          <cell r="E329" t="str">
            <v> </v>
          </cell>
          <cell r="F329" t="str">
            <v> </v>
          </cell>
          <cell r="G329">
            <v>-1</v>
          </cell>
          <cell r="H329" t="str">
            <v>  </v>
          </cell>
        </row>
        <row r="330">
          <cell r="A330" t="str">
            <v>Estrichleger</v>
          </cell>
          <cell r="B330" t="str">
            <v>3</v>
          </cell>
          <cell r="C330" t="str">
            <v> </v>
          </cell>
          <cell r="D330" t="str">
            <v> </v>
          </cell>
          <cell r="E330" t="str">
            <v> </v>
          </cell>
          <cell r="F330">
            <v>65</v>
          </cell>
          <cell r="G330">
            <v>-1</v>
          </cell>
          <cell r="H330" t="str">
            <v>  </v>
          </cell>
        </row>
        <row r="331">
          <cell r="A331" t="str">
            <v>Etat-Direktor</v>
          </cell>
          <cell r="B331" t="str">
            <v>2</v>
          </cell>
          <cell r="C331" t="str">
            <v> </v>
          </cell>
          <cell r="D331" t="str">
            <v> </v>
          </cell>
          <cell r="E331" t="str">
            <v> </v>
          </cell>
          <cell r="F331" t="str">
            <v> </v>
          </cell>
          <cell r="G331">
            <v>-1</v>
          </cell>
          <cell r="H331" t="str">
            <v>  </v>
          </cell>
        </row>
        <row r="332">
          <cell r="A332" t="str">
            <v>Etat-Direktor (ausschließlich verwaltend tätig - Einkommen &gt; 40.000 €)</v>
          </cell>
          <cell r="B332" t="str">
            <v>1</v>
          </cell>
          <cell r="C332" t="str">
            <v> </v>
          </cell>
          <cell r="D332" t="str">
            <v> </v>
          </cell>
          <cell r="E332" t="str">
            <v> </v>
          </cell>
          <cell r="F332" t="str">
            <v> </v>
          </cell>
          <cell r="G332">
            <v>-1</v>
          </cell>
          <cell r="H332" t="str">
            <v>  </v>
          </cell>
        </row>
        <row r="333">
          <cell r="A333" t="str">
            <v>Ethnologe - Ausland</v>
          </cell>
          <cell r="B333" t="str">
            <v>3</v>
          </cell>
          <cell r="C333" t="str">
            <v> </v>
          </cell>
          <cell r="D333" t="str">
            <v> </v>
          </cell>
          <cell r="E333" t="str">
            <v> </v>
          </cell>
          <cell r="F333">
            <v>65</v>
          </cell>
          <cell r="G333">
            <v>-1</v>
          </cell>
          <cell r="H333" t="str">
            <v>FB Ausland</v>
          </cell>
        </row>
        <row r="334">
          <cell r="A334" t="str">
            <v>Ethnologe - Inland</v>
          </cell>
          <cell r="B334" t="str">
            <v>2</v>
          </cell>
          <cell r="C334" t="str">
            <v> </v>
          </cell>
          <cell r="D334" t="str">
            <v> </v>
          </cell>
          <cell r="E334" t="str">
            <v> </v>
          </cell>
          <cell r="F334" t="str">
            <v> </v>
          </cell>
          <cell r="G334">
            <v>-1</v>
          </cell>
          <cell r="H334" t="str">
            <v>  </v>
          </cell>
        </row>
        <row r="335">
          <cell r="A335" t="str">
            <v>Europa-Sekretär</v>
          </cell>
          <cell r="B335" t="str">
            <v>2</v>
          </cell>
          <cell r="C335" t="str">
            <v> </v>
          </cell>
          <cell r="D335" t="str">
            <v> </v>
          </cell>
          <cell r="E335" t="str">
            <v> </v>
          </cell>
          <cell r="F335" t="str">
            <v> </v>
          </cell>
          <cell r="G335">
            <v>-1</v>
          </cell>
          <cell r="H335" t="str">
            <v>  </v>
          </cell>
        </row>
        <row r="336">
          <cell r="A336" t="str">
            <v>Europa-Sekretär (ausschließlich verwaltend tätig - Einkommen &gt; 40.000 €)</v>
          </cell>
          <cell r="B336" t="str">
            <v>1</v>
          </cell>
          <cell r="C336" t="str">
            <v> </v>
          </cell>
          <cell r="D336" t="str">
            <v> </v>
          </cell>
          <cell r="E336" t="str">
            <v> </v>
          </cell>
          <cell r="F336" t="str">
            <v> </v>
          </cell>
          <cell r="G336">
            <v>-1</v>
          </cell>
          <cell r="H336" t="str">
            <v>  </v>
          </cell>
        </row>
        <row r="337">
          <cell r="A337" t="str">
            <v>Eventmanager</v>
          </cell>
          <cell r="B337" t="str">
            <v>1</v>
          </cell>
          <cell r="C337" t="str">
            <v> </v>
          </cell>
          <cell r="D337" t="str">
            <v> </v>
          </cell>
          <cell r="E337" t="str">
            <v> </v>
          </cell>
          <cell r="F337" t="str">
            <v> </v>
          </cell>
          <cell r="G337">
            <v>-1</v>
          </cell>
          <cell r="H337" t="str">
            <v>  </v>
          </cell>
        </row>
        <row r="338">
          <cell r="A338" t="str">
            <v>Ewerführer</v>
          </cell>
          <cell r="B338" t="str">
            <v>3</v>
          </cell>
          <cell r="C338" t="str">
            <v> </v>
          </cell>
          <cell r="D338" t="str">
            <v>1,2</v>
          </cell>
          <cell r="E338" t="str">
            <v> </v>
          </cell>
          <cell r="F338">
            <v>65</v>
          </cell>
          <cell r="G338">
            <v>-1</v>
          </cell>
          <cell r="H338" t="str">
            <v>  </v>
          </cell>
        </row>
        <row r="339">
          <cell r="A339" t="str">
            <v>Exportkaufmann (Innendienst)</v>
          </cell>
          <cell r="B339" t="str">
            <v>1</v>
          </cell>
          <cell r="C339" t="str">
            <v> </v>
          </cell>
          <cell r="D339" t="str">
            <v> </v>
          </cell>
          <cell r="E339" t="str">
            <v> </v>
          </cell>
          <cell r="F339" t="str">
            <v> </v>
          </cell>
          <cell r="G339">
            <v>-1</v>
          </cell>
          <cell r="H339" t="str">
            <v>  </v>
          </cell>
        </row>
        <row r="340">
          <cell r="A340" t="str">
            <v>Exportkaufmann (mit mehr als 20% Außendienstanteil)</v>
          </cell>
          <cell r="B340" t="str">
            <v>2</v>
          </cell>
          <cell r="C340" t="str">
            <v> </v>
          </cell>
          <cell r="D340" t="str">
            <v> </v>
          </cell>
          <cell r="E340" t="str">
            <v> </v>
          </cell>
          <cell r="F340" t="str">
            <v> </v>
          </cell>
          <cell r="G340">
            <v>-1</v>
          </cell>
          <cell r="H340" t="str">
            <v>  </v>
          </cell>
        </row>
        <row r="341">
          <cell r="A341" t="str">
            <v>Exportkaufmann (überwiegend körperlich oder stehend tätig)</v>
          </cell>
          <cell r="B341" t="str">
            <v>2</v>
          </cell>
          <cell r="C341" t="str">
            <v> </v>
          </cell>
          <cell r="D341" t="str">
            <v> </v>
          </cell>
          <cell r="E341" t="str">
            <v> </v>
          </cell>
          <cell r="F341" t="str">
            <v> </v>
          </cell>
          <cell r="G341">
            <v>-1</v>
          </cell>
          <cell r="H341" t="str">
            <v>  </v>
          </cell>
        </row>
        <row r="342">
          <cell r="A342" t="str">
            <v>Fachgehilfe im Gastgewerbe</v>
          </cell>
          <cell r="B342" t="str">
            <v>3</v>
          </cell>
          <cell r="C342" t="str">
            <v> </v>
          </cell>
          <cell r="D342" t="str">
            <v> </v>
          </cell>
          <cell r="E342" t="str">
            <v> </v>
          </cell>
          <cell r="F342">
            <v>65</v>
          </cell>
          <cell r="G342">
            <v>-1</v>
          </cell>
          <cell r="H342" t="str">
            <v>  </v>
          </cell>
        </row>
        <row r="343">
          <cell r="A343" t="str">
            <v>Fachkraft für Arbeitsschutz</v>
          </cell>
          <cell r="B343" t="str">
            <v>2</v>
          </cell>
          <cell r="C343" t="str">
            <v> </v>
          </cell>
          <cell r="D343" t="str">
            <v> </v>
          </cell>
          <cell r="E343" t="str">
            <v> </v>
          </cell>
          <cell r="F343" t="str">
            <v> </v>
          </cell>
          <cell r="G343">
            <v>-1</v>
          </cell>
          <cell r="H343" t="str">
            <v>  </v>
          </cell>
        </row>
        <row r="344">
          <cell r="A344" t="str">
            <v>Fachkraft für Arbeitsschutz (ausschl. verwaltend tätig - Einkommen &gt; 40.000 €)</v>
          </cell>
          <cell r="B344" t="str">
            <v>1</v>
          </cell>
          <cell r="C344" t="str">
            <v> </v>
          </cell>
          <cell r="D344" t="str">
            <v> </v>
          </cell>
          <cell r="E344" t="str">
            <v> </v>
          </cell>
          <cell r="F344" t="str">
            <v> </v>
          </cell>
          <cell r="G344">
            <v>-1</v>
          </cell>
          <cell r="H344" t="str">
            <v>  </v>
          </cell>
        </row>
        <row r="345">
          <cell r="A345" t="str">
            <v>Fachkraft für Arbeitssicherheit über Tage</v>
          </cell>
          <cell r="B345" t="str">
            <v>3</v>
          </cell>
          <cell r="C345" t="str">
            <v> </v>
          </cell>
          <cell r="D345" t="str">
            <v> </v>
          </cell>
          <cell r="E345" t="str">
            <v> </v>
          </cell>
          <cell r="F345">
            <v>65</v>
          </cell>
          <cell r="G345">
            <v>-1</v>
          </cell>
          <cell r="H345" t="str">
            <v>  </v>
          </cell>
        </row>
        <row r="346">
          <cell r="A346" t="str">
            <v>Fachkraft für Arbeitssicherheit unter Tage</v>
          </cell>
          <cell r="B346" t="str">
            <v>4</v>
          </cell>
          <cell r="C346" t="str">
            <v>3</v>
          </cell>
          <cell r="D346" t="str">
            <v>1,2</v>
          </cell>
          <cell r="E346" t="str">
            <v> </v>
          </cell>
          <cell r="F346">
            <v>55</v>
          </cell>
          <cell r="G346">
            <v>-1</v>
          </cell>
          <cell r="H346" t="str">
            <v>  </v>
          </cell>
        </row>
        <row r="347">
          <cell r="A347" t="str">
            <v>Fachkraft für Lebensmitteltechnik</v>
          </cell>
          <cell r="B347" t="str">
            <v>2</v>
          </cell>
          <cell r="C347" t="str">
            <v> </v>
          </cell>
          <cell r="D347" t="str">
            <v> </v>
          </cell>
          <cell r="E347" t="str">
            <v> </v>
          </cell>
          <cell r="F347" t="str">
            <v> </v>
          </cell>
          <cell r="G347">
            <v>-1</v>
          </cell>
          <cell r="H347" t="str">
            <v>  </v>
          </cell>
        </row>
        <row r="348">
          <cell r="A348" t="str">
            <v>Fachkraft für Lebensmitteltechnik (ausschl. verw. tätig - Einkommen &gt; 40.000 €)</v>
          </cell>
          <cell r="B348" t="str">
            <v>1</v>
          </cell>
          <cell r="C348" t="str">
            <v> </v>
          </cell>
          <cell r="D348" t="str">
            <v> </v>
          </cell>
          <cell r="E348" t="str">
            <v> </v>
          </cell>
          <cell r="F348" t="str">
            <v> </v>
          </cell>
          <cell r="G348">
            <v>-1</v>
          </cell>
          <cell r="H348" t="str">
            <v>  </v>
          </cell>
        </row>
        <row r="349">
          <cell r="A349" t="str">
            <v>Fachkrankenpfleger</v>
          </cell>
          <cell r="B349" t="str">
            <v>3</v>
          </cell>
          <cell r="C349" t="str">
            <v> </v>
          </cell>
          <cell r="D349" t="str">
            <v> </v>
          </cell>
          <cell r="E349" t="str">
            <v> </v>
          </cell>
          <cell r="F349">
            <v>65</v>
          </cell>
          <cell r="G349">
            <v>-1</v>
          </cell>
          <cell r="H349" t="str">
            <v>  </v>
          </cell>
        </row>
        <row r="350">
          <cell r="A350" t="str">
            <v>Fachzahnarzt</v>
          </cell>
          <cell r="B350" t="str">
            <v>1</v>
          </cell>
          <cell r="C350" t="str">
            <v> </v>
          </cell>
          <cell r="D350" t="str">
            <v> </v>
          </cell>
          <cell r="E350" t="str">
            <v> </v>
          </cell>
          <cell r="F350" t="str">
            <v> </v>
          </cell>
          <cell r="G350">
            <v>-1</v>
          </cell>
          <cell r="H350" t="str">
            <v>  </v>
          </cell>
        </row>
        <row r="351">
          <cell r="A351" t="str">
            <v>Fadenzieher (Metall)</v>
          </cell>
          <cell r="B351" t="str">
            <v>3</v>
          </cell>
          <cell r="C351" t="str">
            <v> </v>
          </cell>
          <cell r="D351" t="str">
            <v> </v>
          </cell>
          <cell r="E351" t="str">
            <v> </v>
          </cell>
          <cell r="F351">
            <v>65</v>
          </cell>
          <cell r="G351">
            <v>-1</v>
          </cell>
          <cell r="H351" t="str">
            <v>  </v>
          </cell>
        </row>
        <row r="352">
          <cell r="A352" t="str">
            <v>Fahrer im Bergbau</v>
          </cell>
          <cell r="B352" t="str">
            <v>4</v>
          </cell>
          <cell r="C352" t="str">
            <v>3</v>
          </cell>
          <cell r="D352" t="str">
            <v>1,2</v>
          </cell>
          <cell r="E352" t="str">
            <v> </v>
          </cell>
          <cell r="F352">
            <v>55</v>
          </cell>
          <cell r="G352">
            <v>-1</v>
          </cell>
          <cell r="H352" t="str">
            <v>  </v>
          </cell>
        </row>
        <row r="353">
          <cell r="A353" t="str">
            <v>Fahrer im Kurierdienst (PKW)</v>
          </cell>
          <cell r="B353" t="str">
            <v>2</v>
          </cell>
          <cell r="C353" t="str">
            <v> </v>
          </cell>
          <cell r="D353" t="str">
            <v> </v>
          </cell>
          <cell r="E353" t="str">
            <v> </v>
          </cell>
          <cell r="F353" t="str">
            <v> </v>
          </cell>
          <cell r="G353">
            <v>-1</v>
          </cell>
          <cell r="H353" t="str">
            <v>  </v>
          </cell>
        </row>
        <row r="354">
          <cell r="A354" t="str">
            <v>Fahrer LKW</v>
          </cell>
          <cell r="B354" t="str">
            <v>3</v>
          </cell>
          <cell r="C354" t="str">
            <v> </v>
          </cell>
          <cell r="D354" t="str">
            <v> </v>
          </cell>
          <cell r="E354" t="str">
            <v> </v>
          </cell>
          <cell r="F354">
            <v>55</v>
          </cell>
          <cell r="G354">
            <v>-1</v>
          </cell>
          <cell r="H354" t="str">
            <v>  </v>
          </cell>
        </row>
        <row r="355">
          <cell r="A355" t="str">
            <v>Fahrer PKW</v>
          </cell>
          <cell r="B355" t="str">
            <v>2</v>
          </cell>
          <cell r="C355" t="str">
            <v> </v>
          </cell>
          <cell r="D355" t="str">
            <v> </v>
          </cell>
          <cell r="E355" t="str">
            <v> </v>
          </cell>
          <cell r="F355" t="str">
            <v> </v>
          </cell>
          <cell r="G355">
            <v>-1</v>
          </cell>
          <cell r="H355" t="str">
            <v>  </v>
          </cell>
        </row>
        <row r="356">
          <cell r="A356" t="str">
            <v>Fahrhauer</v>
          </cell>
          <cell r="B356" t="str">
            <v>4</v>
          </cell>
          <cell r="C356" t="str">
            <v>3</v>
          </cell>
          <cell r="D356" t="str">
            <v>1,2</v>
          </cell>
          <cell r="E356" t="str">
            <v> </v>
          </cell>
          <cell r="F356">
            <v>55</v>
          </cell>
          <cell r="G356">
            <v>-1</v>
          </cell>
          <cell r="H356" t="str">
            <v>  </v>
          </cell>
        </row>
        <row r="357">
          <cell r="A357" t="str">
            <v>Fahrlehrer</v>
          </cell>
          <cell r="B357" t="str">
            <v>3</v>
          </cell>
          <cell r="C357" t="str">
            <v> </v>
          </cell>
          <cell r="D357" t="str">
            <v> </v>
          </cell>
          <cell r="E357" t="str">
            <v> </v>
          </cell>
          <cell r="F357">
            <v>60</v>
          </cell>
          <cell r="G357">
            <v>-1</v>
          </cell>
          <cell r="H357" t="str">
            <v>  </v>
          </cell>
        </row>
        <row r="358">
          <cell r="A358" t="str">
            <v>Fahrzeugbauingenieur</v>
          </cell>
          <cell r="B358" t="str">
            <v>1</v>
          </cell>
          <cell r="C358" t="str">
            <v> </v>
          </cell>
          <cell r="D358" t="str">
            <v> </v>
          </cell>
          <cell r="E358" t="str">
            <v> </v>
          </cell>
          <cell r="F358" t="str">
            <v> </v>
          </cell>
          <cell r="G358">
            <v>-1</v>
          </cell>
          <cell r="H358" t="str">
            <v>  </v>
          </cell>
        </row>
        <row r="359">
          <cell r="A359" t="str">
            <v>Fahrzeugtechniker</v>
          </cell>
          <cell r="B359" t="str">
            <v>2</v>
          </cell>
          <cell r="C359" t="str">
            <v> </v>
          </cell>
          <cell r="D359" t="str">
            <v> </v>
          </cell>
          <cell r="E359" t="str">
            <v> </v>
          </cell>
          <cell r="F359" t="str">
            <v> </v>
          </cell>
          <cell r="G359">
            <v>-1</v>
          </cell>
          <cell r="H359" t="str">
            <v>  </v>
          </cell>
        </row>
        <row r="360">
          <cell r="A360" t="str">
            <v>Fahrzeugtechniker (ausschließlich verwaltend tätig - Einkommen &gt; 40.000 €)</v>
          </cell>
          <cell r="B360" t="str">
            <v>1</v>
          </cell>
          <cell r="C360" t="str">
            <v> </v>
          </cell>
          <cell r="D360" t="str">
            <v> </v>
          </cell>
          <cell r="E360" t="str">
            <v> </v>
          </cell>
          <cell r="F360" t="str">
            <v> </v>
          </cell>
          <cell r="G360">
            <v>-1</v>
          </cell>
          <cell r="H360" t="str">
            <v>  </v>
          </cell>
        </row>
        <row r="361">
          <cell r="A361" t="str">
            <v>Falzmaschinenbediener</v>
          </cell>
          <cell r="B361" t="str">
            <v>3</v>
          </cell>
          <cell r="C361" t="str">
            <v> </v>
          </cell>
          <cell r="D361" t="str">
            <v> </v>
          </cell>
          <cell r="E361" t="str">
            <v> </v>
          </cell>
          <cell r="F361">
            <v>65</v>
          </cell>
          <cell r="G361">
            <v>-1</v>
          </cell>
          <cell r="H361" t="str">
            <v>  </v>
          </cell>
        </row>
        <row r="362">
          <cell r="A362" t="str">
            <v>Familienpfleger</v>
          </cell>
          <cell r="B362" t="str">
            <v>3</v>
          </cell>
          <cell r="C362" t="str">
            <v> </v>
          </cell>
          <cell r="D362" t="str">
            <v> </v>
          </cell>
          <cell r="E362" t="str">
            <v> </v>
          </cell>
          <cell r="F362">
            <v>65</v>
          </cell>
          <cell r="G362">
            <v>-1</v>
          </cell>
          <cell r="H362" t="str">
            <v>  </v>
          </cell>
        </row>
        <row r="363">
          <cell r="A363" t="str">
            <v>Färber</v>
          </cell>
          <cell r="B363" t="str">
            <v>3</v>
          </cell>
          <cell r="C363" t="str">
            <v> </v>
          </cell>
          <cell r="D363" t="str">
            <v> </v>
          </cell>
          <cell r="E363" t="str">
            <v> </v>
          </cell>
          <cell r="F363">
            <v>65</v>
          </cell>
          <cell r="G363">
            <v>-1</v>
          </cell>
          <cell r="H363" t="str">
            <v>  </v>
          </cell>
        </row>
        <row r="364">
          <cell r="A364" t="str">
            <v>Farbmischer</v>
          </cell>
          <cell r="B364" t="str">
            <v>3</v>
          </cell>
          <cell r="C364" t="str">
            <v> </v>
          </cell>
          <cell r="D364" t="str">
            <v> </v>
          </cell>
          <cell r="E364" t="str">
            <v> </v>
          </cell>
          <cell r="F364">
            <v>65</v>
          </cell>
          <cell r="G364">
            <v>-1</v>
          </cell>
          <cell r="H364" t="str">
            <v>  </v>
          </cell>
        </row>
        <row r="365">
          <cell r="A365" t="str">
            <v>Farbschnittmacher</v>
          </cell>
          <cell r="B365" t="str">
            <v>3</v>
          </cell>
          <cell r="C365" t="str">
            <v> </v>
          </cell>
          <cell r="D365" t="str">
            <v> </v>
          </cell>
          <cell r="E365" t="str">
            <v> </v>
          </cell>
          <cell r="F365">
            <v>65</v>
          </cell>
          <cell r="G365">
            <v>-1</v>
          </cell>
          <cell r="H365" t="str">
            <v>  </v>
          </cell>
        </row>
        <row r="366">
          <cell r="A366" t="str">
            <v>Farbsteinschleifer</v>
          </cell>
          <cell r="B366" t="str">
            <v>3</v>
          </cell>
          <cell r="C366" t="str">
            <v> </v>
          </cell>
          <cell r="D366" t="str">
            <v> </v>
          </cell>
          <cell r="E366" t="str">
            <v> </v>
          </cell>
          <cell r="F366">
            <v>65</v>
          </cell>
          <cell r="G366">
            <v>-1</v>
          </cell>
          <cell r="H366" t="str">
            <v>  </v>
          </cell>
        </row>
        <row r="367">
          <cell r="A367" t="str">
            <v>Federnreiniger</v>
          </cell>
          <cell r="B367" t="str">
            <v>3</v>
          </cell>
          <cell r="C367" t="str">
            <v> </v>
          </cell>
          <cell r="D367" t="str">
            <v> </v>
          </cell>
          <cell r="E367" t="str">
            <v> </v>
          </cell>
          <cell r="F367">
            <v>65</v>
          </cell>
          <cell r="G367">
            <v>-1</v>
          </cell>
          <cell r="H367" t="str">
            <v>  </v>
          </cell>
        </row>
        <row r="368">
          <cell r="A368" t="str">
            <v>Feingeräteelektroniker</v>
          </cell>
          <cell r="B368" t="str">
            <v>2</v>
          </cell>
          <cell r="C368" t="str">
            <v> </v>
          </cell>
          <cell r="D368" t="str">
            <v> </v>
          </cell>
          <cell r="E368" t="str">
            <v> </v>
          </cell>
          <cell r="F368" t="str">
            <v> </v>
          </cell>
          <cell r="G368">
            <v>-1</v>
          </cell>
          <cell r="H368" t="str">
            <v>  </v>
          </cell>
        </row>
        <row r="369">
          <cell r="A369" t="str">
            <v>Feinmechaniker</v>
          </cell>
          <cell r="B369" t="str">
            <v>3</v>
          </cell>
          <cell r="C369" t="str">
            <v> </v>
          </cell>
          <cell r="D369" t="str">
            <v> </v>
          </cell>
          <cell r="E369" t="str">
            <v> </v>
          </cell>
          <cell r="F369">
            <v>65</v>
          </cell>
          <cell r="G369">
            <v>-1</v>
          </cell>
          <cell r="H369" t="str">
            <v>  </v>
          </cell>
        </row>
        <row r="370">
          <cell r="A370" t="str">
            <v>Feinoptiker</v>
          </cell>
          <cell r="B370" t="str">
            <v>2</v>
          </cell>
          <cell r="C370" t="str">
            <v> </v>
          </cell>
          <cell r="D370" t="str">
            <v> </v>
          </cell>
          <cell r="E370" t="str">
            <v> </v>
          </cell>
          <cell r="F370" t="str">
            <v> </v>
          </cell>
          <cell r="G370">
            <v>-1</v>
          </cell>
          <cell r="H370" t="str">
            <v>  </v>
          </cell>
        </row>
        <row r="371">
          <cell r="A371" t="str">
            <v>Feinpolierer</v>
          </cell>
          <cell r="B371" t="str">
            <v>3</v>
          </cell>
          <cell r="C371" t="str">
            <v> </v>
          </cell>
          <cell r="D371" t="str">
            <v> </v>
          </cell>
          <cell r="E371" t="str">
            <v> </v>
          </cell>
          <cell r="F371">
            <v>65</v>
          </cell>
          <cell r="G371">
            <v>-1</v>
          </cell>
          <cell r="H371" t="str">
            <v>  </v>
          </cell>
        </row>
        <row r="372">
          <cell r="A372" t="str">
            <v>Feinsattler</v>
          </cell>
          <cell r="B372" t="str">
            <v>3</v>
          </cell>
          <cell r="C372" t="str">
            <v> </v>
          </cell>
          <cell r="D372" t="str">
            <v> </v>
          </cell>
          <cell r="E372" t="str">
            <v> </v>
          </cell>
          <cell r="F372">
            <v>65</v>
          </cell>
          <cell r="G372">
            <v>-1</v>
          </cell>
          <cell r="H372" t="str">
            <v>  </v>
          </cell>
        </row>
        <row r="373">
          <cell r="A373" t="str">
            <v>Fensterbauer</v>
          </cell>
          <cell r="B373" t="str">
            <v>3</v>
          </cell>
          <cell r="C373" t="str">
            <v> </v>
          </cell>
          <cell r="D373" t="str">
            <v> </v>
          </cell>
          <cell r="E373" t="str">
            <v> </v>
          </cell>
          <cell r="F373">
            <v>65</v>
          </cell>
          <cell r="G373">
            <v>-1</v>
          </cell>
          <cell r="H373" t="str">
            <v>  </v>
          </cell>
        </row>
        <row r="374">
          <cell r="A374" t="str">
            <v>Fensterputzer</v>
          </cell>
          <cell r="B374" t="str">
            <v>3</v>
          </cell>
          <cell r="C374" t="str">
            <v> </v>
          </cell>
          <cell r="D374" t="str">
            <v>1,2</v>
          </cell>
          <cell r="E374" t="str">
            <v> </v>
          </cell>
          <cell r="F374">
            <v>65</v>
          </cell>
          <cell r="G374">
            <v>-1</v>
          </cell>
          <cell r="H374" t="str">
            <v>  </v>
          </cell>
        </row>
        <row r="375">
          <cell r="A375" t="str">
            <v>Fernmeldeelektroniker</v>
          </cell>
          <cell r="B375" t="str">
            <v>2</v>
          </cell>
          <cell r="C375" t="str">
            <v> </v>
          </cell>
          <cell r="D375" t="str">
            <v> </v>
          </cell>
          <cell r="E375" t="str">
            <v> </v>
          </cell>
          <cell r="F375" t="str">
            <v> </v>
          </cell>
          <cell r="G375">
            <v>-1</v>
          </cell>
          <cell r="H375" t="str">
            <v>  </v>
          </cell>
        </row>
        <row r="376">
          <cell r="A376" t="str">
            <v>Fernmeldehandwerker</v>
          </cell>
          <cell r="B376" t="str">
            <v>3</v>
          </cell>
          <cell r="C376" t="str">
            <v> </v>
          </cell>
          <cell r="D376" t="str">
            <v> </v>
          </cell>
          <cell r="E376" t="str">
            <v> </v>
          </cell>
          <cell r="F376">
            <v>65</v>
          </cell>
          <cell r="G376">
            <v>-1</v>
          </cell>
          <cell r="H376" t="str">
            <v>  </v>
          </cell>
        </row>
        <row r="377">
          <cell r="A377" t="str">
            <v>Fernmeldeinstallateur</v>
          </cell>
          <cell r="B377" t="str">
            <v>3</v>
          </cell>
          <cell r="C377" t="str">
            <v> </v>
          </cell>
          <cell r="D377" t="str">
            <v> </v>
          </cell>
          <cell r="E377" t="str">
            <v> </v>
          </cell>
          <cell r="F377">
            <v>65</v>
          </cell>
          <cell r="G377">
            <v>-1</v>
          </cell>
          <cell r="H377" t="str">
            <v>  </v>
          </cell>
        </row>
        <row r="378">
          <cell r="A378" t="str">
            <v>Fernmeldemechaniker</v>
          </cell>
          <cell r="B378" t="str">
            <v>3</v>
          </cell>
          <cell r="C378" t="str">
            <v> </v>
          </cell>
          <cell r="D378" t="str">
            <v> </v>
          </cell>
          <cell r="E378" t="str">
            <v> </v>
          </cell>
          <cell r="F378">
            <v>65</v>
          </cell>
          <cell r="G378">
            <v>-1</v>
          </cell>
          <cell r="H378" t="str">
            <v>  </v>
          </cell>
        </row>
        <row r="379">
          <cell r="A379" t="str">
            <v>Fernsehmechaniker</v>
          </cell>
          <cell r="B379" t="str">
            <v>3</v>
          </cell>
          <cell r="C379" t="str">
            <v> </v>
          </cell>
          <cell r="D379" t="str">
            <v> </v>
          </cell>
          <cell r="E379" t="str">
            <v> </v>
          </cell>
          <cell r="F379">
            <v>65</v>
          </cell>
          <cell r="G379">
            <v>-1</v>
          </cell>
          <cell r="H379" t="str">
            <v>  </v>
          </cell>
        </row>
        <row r="380">
          <cell r="A380" t="str">
            <v>Feuerwehr</v>
          </cell>
          <cell r="B380" t="str">
            <v>4</v>
          </cell>
          <cell r="C380" t="str">
            <v> </v>
          </cell>
          <cell r="D380" t="str">
            <v>1,2</v>
          </cell>
          <cell r="E380" t="str">
            <v> </v>
          </cell>
          <cell r="F380">
            <v>55</v>
          </cell>
          <cell r="G380">
            <v>-1</v>
          </cell>
          <cell r="H380" t="str">
            <v>  </v>
          </cell>
        </row>
        <row r="381">
          <cell r="A381" t="str">
            <v>Filmberichter (ohne Gefahrerhöhung)</v>
          </cell>
          <cell r="B381" t="str">
            <v>2</v>
          </cell>
          <cell r="C381" t="str">
            <v> </v>
          </cell>
          <cell r="D381" t="str">
            <v> </v>
          </cell>
          <cell r="E381" t="str">
            <v> </v>
          </cell>
          <cell r="F381" t="str">
            <v> </v>
          </cell>
          <cell r="G381">
            <v>-1</v>
          </cell>
          <cell r="H381" t="str">
            <v>  </v>
          </cell>
        </row>
        <row r="382">
          <cell r="A382" t="str">
            <v>Filmlaborant</v>
          </cell>
          <cell r="B382" t="str">
            <v>2</v>
          </cell>
          <cell r="C382" t="str">
            <v> </v>
          </cell>
          <cell r="D382" t="str">
            <v> </v>
          </cell>
          <cell r="E382" t="str">
            <v> </v>
          </cell>
          <cell r="F382" t="str">
            <v> </v>
          </cell>
          <cell r="G382">
            <v>-1</v>
          </cell>
          <cell r="H382" t="str">
            <v>  </v>
          </cell>
        </row>
        <row r="383">
          <cell r="A383" t="str">
            <v>Finanzberater (Innendienst)</v>
          </cell>
          <cell r="B383" t="str">
            <v>1</v>
          </cell>
          <cell r="C383" t="str">
            <v> </v>
          </cell>
          <cell r="D383" t="str">
            <v> </v>
          </cell>
          <cell r="E383" t="str">
            <v> </v>
          </cell>
          <cell r="F383" t="str">
            <v> </v>
          </cell>
          <cell r="G383">
            <v>-1</v>
          </cell>
          <cell r="H383" t="str">
            <v>  </v>
          </cell>
        </row>
        <row r="384">
          <cell r="A384" t="str">
            <v>Finanzberater (mit mehr als 20% Außendienstanteil)</v>
          </cell>
          <cell r="B384" t="str">
            <v>2</v>
          </cell>
          <cell r="C384" t="str">
            <v> </v>
          </cell>
          <cell r="D384" t="str">
            <v> </v>
          </cell>
          <cell r="E384" t="str">
            <v> </v>
          </cell>
          <cell r="F384" t="str">
            <v> </v>
          </cell>
          <cell r="G384">
            <v>-1</v>
          </cell>
          <cell r="H384" t="str">
            <v>  </v>
          </cell>
        </row>
        <row r="385">
          <cell r="A385" t="str">
            <v>Finanzberater (überwiegend körperlich oder stehend tätig)</v>
          </cell>
          <cell r="B385" t="str">
            <v>2</v>
          </cell>
          <cell r="C385" t="str">
            <v> </v>
          </cell>
          <cell r="D385" t="str">
            <v> </v>
          </cell>
          <cell r="E385" t="str">
            <v> </v>
          </cell>
          <cell r="F385" t="str">
            <v> </v>
          </cell>
          <cell r="G385">
            <v>-1</v>
          </cell>
          <cell r="H385" t="str">
            <v>  </v>
          </cell>
        </row>
        <row r="386">
          <cell r="A386" t="str">
            <v>Fischwerker</v>
          </cell>
          <cell r="B386" t="str">
            <v>3</v>
          </cell>
          <cell r="C386" t="str">
            <v> </v>
          </cell>
          <cell r="D386" t="str">
            <v>1,2</v>
          </cell>
          <cell r="E386" t="str">
            <v> </v>
          </cell>
          <cell r="F386">
            <v>65</v>
          </cell>
          <cell r="G386">
            <v>-1</v>
          </cell>
          <cell r="H386" t="str">
            <v>  </v>
          </cell>
        </row>
        <row r="387">
          <cell r="A387" t="str">
            <v>Fischwirt</v>
          </cell>
          <cell r="B387" t="str">
            <v>3</v>
          </cell>
          <cell r="C387" t="str">
            <v> </v>
          </cell>
          <cell r="D387" t="str">
            <v> </v>
          </cell>
          <cell r="E387" t="str">
            <v> </v>
          </cell>
          <cell r="F387">
            <v>65</v>
          </cell>
          <cell r="G387">
            <v>-1</v>
          </cell>
          <cell r="H387" t="str">
            <v>  </v>
          </cell>
        </row>
        <row r="388">
          <cell r="A388" t="str">
            <v>Fischzüchter</v>
          </cell>
          <cell r="B388" t="str">
            <v>3</v>
          </cell>
          <cell r="C388" t="str">
            <v> </v>
          </cell>
          <cell r="D388" t="str">
            <v> </v>
          </cell>
          <cell r="E388" t="str">
            <v> </v>
          </cell>
          <cell r="F388">
            <v>65</v>
          </cell>
          <cell r="G388">
            <v>-1</v>
          </cell>
          <cell r="H388" t="str">
            <v>  </v>
          </cell>
        </row>
        <row r="389">
          <cell r="A389" t="str">
            <v>Fleischbeschauer</v>
          </cell>
          <cell r="B389" t="str">
            <v>3</v>
          </cell>
          <cell r="C389" t="str">
            <v> </v>
          </cell>
          <cell r="D389" t="str">
            <v> </v>
          </cell>
          <cell r="E389" t="str">
            <v> </v>
          </cell>
          <cell r="F389">
            <v>65</v>
          </cell>
          <cell r="G389">
            <v>-1</v>
          </cell>
          <cell r="H389" t="str">
            <v>  </v>
          </cell>
        </row>
        <row r="390">
          <cell r="A390" t="str">
            <v>Fleischer</v>
          </cell>
          <cell r="B390" t="str">
            <v>3</v>
          </cell>
          <cell r="C390" t="str">
            <v> </v>
          </cell>
          <cell r="D390" t="str">
            <v> </v>
          </cell>
          <cell r="E390" t="str">
            <v> </v>
          </cell>
          <cell r="F390">
            <v>65</v>
          </cell>
          <cell r="G390">
            <v>-1</v>
          </cell>
          <cell r="H390" t="str">
            <v>  </v>
          </cell>
        </row>
        <row r="391">
          <cell r="A391" t="str">
            <v>Fliesenleger</v>
          </cell>
          <cell r="B391" t="str">
            <v>3</v>
          </cell>
          <cell r="C391" t="str">
            <v> </v>
          </cell>
          <cell r="D391" t="str">
            <v> </v>
          </cell>
          <cell r="E391" t="str">
            <v> </v>
          </cell>
          <cell r="F391">
            <v>65</v>
          </cell>
          <cell r="G391">
            <v>-1</v>
          </cell>
          <cell r="H391" t="str">
            <v>  </v>
          </cell>
        </row>
        <row r="392">
          <cell r="A392" t="str">
            <v>Florist</v>
          </cell>
          <cell r="B392" t="str">
            <v>3</v>
          </cell>
          <cell r="C392" t="str">
            <v> </v>
          </cell>
          <cell r="D392" t="str">
            <v> </v>
          </cell>
          <cell r="E392" t="str">
            <v> </v>
          </cell>
          <cell r="F392">
            <v>65</v>
          </cell>
          <cell r="G392">
            <v>-1</v>
          </cell>
          <cell r="H392" t="str">
            <v>  </v>
          </cell>
        </row>
        <row r="393">
          <cell r="A393" t="str">
            <v>Flugbetriebsassistent</v>
          </cell>
          <cell r="B393" t="str">
            <v>2</v>
          </cell>
          <cell r="C393" t="str">
            <v> </v>
          </cell>
          <cell r="D393" t="str">
            <v> </v>
          </cell>
          <cell r="E393" t="str">
            <v> </v>
          </cell>
          <cell r="F393" t="str">
            <v> </v>
          </cell>
          <cell r="G393">
            <v>-1</v>
          </cell>
          <cell r="H393" t="str">
            <v>  </v>
          </cell>
        </row>
        <row r="394">
          <cell r="A394" t="str">
            <v>Flugdienstberater</v>
          </cell>
          <cell r="B394" t="str">
            <v>2</v>
          </cell>
          <cell r="C394" t="str">
            <v> </v>
          </cell>
          <cell r="D394" t="str">
            <v> </v>
          </cell>
          <cell r="E394" t="str">
            <v> </v>
          </cell>
          <cell r="F394" t="str">
            <v> </v>
          </cell>
          <cell r="G394">
            <v>-1</v>
          </cell>
          <cell r="H394" t="str">
            <v>  </v>
          </cell>
        </row>
        <row r="395">
          <cell r="A395" t="str">
            <v>Flugleiter</v>
          </cell>
          <cell r="B395" t="str">
            <v>3</v>
          </cell>
          <cell r="C395" t="str">
            <v> </v>
          </cell>
          <cell r="D395" t="str">
            <v> </v>
          </cell>
          <cell r="E395" t="str">
            <v> </v>
          </cell>
          <cell r="F395">
            <v>65</v>
          </cell>
          <cell r="G395">
            <v>-1</v>
          </cell>
          <cell r="H395" t="str">
            <v>  </v>
          </cell>
        </row>
        <row r="396">
          <cell r="A396" t="str">
            <v>Flugsicherungsberater</v>
          </cell>
          <cell r="B396" t="str">
            <v>2</v>
          </cell>
          <cell r="C396" t="str">
            <v> </v>
          </cell>
          <cell r="D396" t="str">
            <v> </v>
          </cell>
          <cell r="E396" t="str">
            <v> </v>
          </cell>
          <cell r="F396" t="str">
            <v> </v>
          </cell>
          <cell r="G396">
            <v>-1</v>
          </cell>
          <cell r="H396" t="str">
            <v>  </v>
          </cell>
        </row>
        <row r="397">
          <cell r="A397" t="str">
            <v>Flugsicherungsberater (ausschließlich verwaltend tätig - Einkommen &gt; 40.000 €)</v>
          </cell>
          <cell r="B397" t="str">
            <v>1</v>
          </cell>
          <cell r="C397" t="str">
            <v> </v>
          </cell>
          <cell r="D397" t="str">
            <v> </v>
          </cell>
          <cell r="E397" t="str">
            <v> </v>
          </cell>
          <cell r="F397" t="str">
            <v> </v>
          </cell>
          <cell r="G397">
            <v>-1</v>
          </cell>
          <cell r="H397" t="str">
            <v>  </v>
          </cell>
        </row>
        <row r="398">
          <cell r="A398" t="str">
            <v>Flugzeugmechaniker</v>
          </cell>
          <cell r="B398" t="str">
            <v>3</v>
          </cell>
          <cell r="C398" t="str">
            <v> </v>
          </cell>
          <cell r="D398" t="str">
            <v> </v>
          </cell>
          <cell r="E398" t="str">
            <v> </v>
          </cell>
          <cell r="F398">
            <v>65</v>
          </cell>
          <cell r="G398">
            <v>-1</v>
          </cell>
          <cell r="H398" t="str">
            <v>  </v>
          </cell>
        </row>
        <row r="399">
          <cell r="A399" t="str">
            <v>Flugzeugwartungsingenieur</v>
          </cell>
          <cell r="B399" t="str">
            <v>2</v>
          </cell>
          <cell r="C399" t="str">
            <v> </v>
          </cell>
          <cell r="D399" t="str">
            <v> </v>
          </cell>
          <cell r="E399" t="str">
            <v> </v>
          </cell>
          <cell r="F399" t="str">
            <v> </v>
          </cell>
          <cell r="G399">
            <v>-1</v>
          </cell>
          <cell r="H399" t="str">
            <v>  </v>
          </cell>
        </row>
        <row r="400">
          <cell r="A400" t="str">
            <v>Flugzeugwartungsingenieur (ausschl. verw. tätig - Einkommen &gt; 40.000 €)</v>
          </cell>
          <cell r="B400" t="str">
            <v>1</v>
          </cell>
          <cell r="C400" t="str">
            <v> </v>
          </cell>
          <cell r="D400" t="str">
            <v> </v>
          </cell>
          <cell r="E400" t="str">
            <v> </v>
          </cell>
          <cell r="F400" t="str">
            <v> </v>
          </cell>
          <cell r="G400">
            <v>-1</v>
          </cell>
          <cell r="H400" t="str">
            <v>  </v>
          </cell>
        </row>
        <row r="401">
          <cell r="A401" t="str">
            <v>Förderarbeiter</v>
          </cell>
          <cell r="B401" t="str">
            <v>4</v>
          </cell>
          <cell r="C401" t="str">
            <v> </v>
          </cell>
          <cell r="D401" t="str">
            <v>1,2</v>
          </cell>
          <cell r="E401" t="str">
            <v> </v>
          </cell>
          <cell r="F401">
            <v>50</v>
          </cell>
          <cell r="G401">
            <v>-1</v>
          </cell>
          <cell r="H401" t="str">
            <v>  </v>
          </cell>
        </row>
        <row r="402">
          <cell r="A402" t="str">
            <v>Formerhelfer</v>
          </cell>
          <cell r="B402" t="str">
            <v>4</v>
          </cell>
          <cell r="C402" t="str">
            <v> </v>
          </cell>
          <cell r="D402" t="str">
            <v> </v>
          </cell>
          <cell r="E402" t="str">
            <v> </v>
          </cell>
          <cell r="F402">
            <v>65</v>
          </cell>
          <cell r="G402">
            <v>-1</v>
          </cell>
          <cell r="H402" t="str">
            <v>  </v>
          </cell>
        </row>
        <row r="403">
          <cell r="A403" t="str">
            <v>Forsteinrichter</v>
          </cell>
          <cell r="B403" t="str">
            <v>2</v>
          </cell>
          <cell r="C403" t="str">
            <v> </v>
          </cell>
          <cell r="D403" t="str">
            <v> </v>
          </cell>
          <cell r="E403" t="str">
            <v> </v>
          </cell>
          <cell r="F403" t="str">
            <v> </v>
          </cell>
          <cell r="G403">
            <v>-1</v>
          </cell>
          <cell r="H403" t="str">
            <v>  </v>
          </cell>
        </row>
        <row r="404">
          <cell r="A404" t="str">
            <v>Förster</v>
          </cell>
          <cell r="B404" t="str">
            <v>3</v>
          </cell>
          <cell r="C404" t="str">
            <v> </v>
          </cell>
          <cell r="D404" t="str">
            <v> </v>
          </cell>
          <cell r="E404" t="str">
            <v> </v>
          </cell>
          <cell r="F404">
            <v>65</v>
          </cell>
          <cell r="G404">
            <v>-1</v>
          </cell>
          <cell r="H404" t="str">
            <v>  </v>
          </cell>
        </row>
        <row r="405">
          <cell r="A405" t="str">
            <v>Forsthilfsarbeiter</v>
          </cell>
          <cell r="B405" t="str">
            <v>3</v>
          </cell>
          <cell r="C405" t="str">
            <v> </v>
          </cell>
          <cell r="D405" t="str">
            <v> </v>
          </cell>
          <cell r="E405" t="str">
            <v> </v>
          </cell>
          <cell r="F405">
            <v>65</v>
          </cell>
          <cell r="G405">
            <v>-1</v>
          </cell>
          <cell r="H405" t="str">
            <v>  </v>
          </cell>
        </row>
        <row r="406">
          <cell r="A406" t="str">
            <v>Forstingenieur</v>
          </cell>
          <cell r="B406" t="str">
            <v>1</v>
          </cell>
          <cell r="C406" t="str">
            <v> </v>
          </cell>
          <cell r="D406" t="str">
            <v> </v>
          </cell>
          <cell r="E406" t="str">
            <v> </v>
          </cell>
          <cell r="F406" t="str">
            <v> </v>
          </cell>
          <cell r="G406">
            <v>-1</v>
          </cell>
          <cell r="H406" t="str">
            <v>  </v>
          </cell>
        </row>
        <row r="407">
          <cell r="A407" t="str">
            <v>Forstinspektor</v>
          </cell>
          <cell r="B407" t="str">
            <v>2</v>
          </cell>
          <cell r="C407" t="str">
            <v> </v>
          </cell>
          <cell r="D407" t="str">
            <v> </v>
          </cell>
          <cell r="E407" t="str">
            <v> </v>
          </cell>
          <cell r="F407" t="str">
            <v> </v>
          </cell>
          <cell r="G407">
            <v>-1</v>
          </cell>
          <cell r="H407" t="str">
            <v>  </v>
          </cell>
        </row>
        <row r="408">
          <cell r="A408" t="str">
            <v>Forsttechniker</v>
          </cell>
          <cell r="B408" t="str">
            <v>2</v>
          </cell>
          <cell r="C408" t="str">
            <v> </v>
          </cell>
          <cell r="D408" t="str">
            <v> </v>
          </cell>
          <cell r="E408" t="str">
            <v> </v>
          </cell>
          <cell r="F408" t="str">
            <v> </v>
          </cell>
          <cell r="G408">
            <v>-1</v>
          </cell>
          <cell r="H408" t="str">
            <v>  </v>
          </cell>
        </row>
        <row r="409">
          <cell r="A409" t="str">
            <v>Forsttechniker (ausschließlich verwaltend tätig - Einkommen &gt; 40.000 €)</v>
          </cell>
          <cell r="B409" t="str">
            <v>1</v>
          </cell>
          <cell r="C409" t="str">
            <v> </v>
          </cell>
          <cell r="D409" t="str">
            <v> </v>
          </cell>
          <cell r="E409" t="str">
            <v> </v>
          </cell>
          <cell r="F409" t="str">
            <v> </v>
          </cell>
          <cell r="G409">
            <v>-1</v>
          </cell>
          <cell r="H409" t="str">
            <v>  </v>
          </cell>
        </row>
        <row r="410">
          <cell r="A410" t="str">
            <v>Forstunternehmer (körperlich mitarbeitend)</v>
          </cell>
          <cell r="B410" t="str">
            <v>3</v>
          </cell>
          <cell r="C410" t="str">
            <v> </v>
          </cell>
          <cell r="D410" t="str">
            <v> </v>
          </cell>
          <cell r="E410" t="str">
            <v> </v>
          </cell>
          <cell r="F410">
            <v>65</v>
          </cell>
          <cell r="G410">
            <v>-1</v>
          </cell>
          <cell r="H410" t="str">
            <v>  </v>
          </cell>
        </row>
        <row r="411">
          <cell r="A411" t="str">
            <v>Forstunternehmer (rein kaufmännisch)</v>
          </cell>
          <cell r="B411" t="str">
            <v>1</v>
          </cell>
          <cell r="C411" t="str">
            <v> </v>
          </cell>
          <cell r="D411" t="str">
            <v> </v>
          </cell>
          <cell r="E411" t="str">
            <v> </v>
          </cell>
          <cell r="F411" t="str">
            <v> </v>
          </cell>
          <cell r="G411">
            <v>-1</v>
          </cell>
          <cell r="H411" t="str">
            <v>  </v>
          </cell>
        </row>
        <row r="412">
          <cell r="A412" t="str">
            <v>Forstwirt</v>
          </cell>
          <cell r="B412" t="str">
            <v>3</v>
          </cell>
          <cell r="C412" t="str">
            <v> </v>
          </cell>
          <cell r="D412" t="str">
            <v> </v>
          </cell>
          <cell r="E412" t="str">
            <v> </v>
          </cell>
          <cell r="F412">
            <v>65</v>
          </cell>
          <cell r="G412">
            <v>-1</v>
          </cell>
          <cell r="H412" t="str">
            <v>  </v>
          </cell>
        </row>
        <row r="413">
          <cell r="A413" t="str">
            <v>Forstwirtschaftsmeister</v>
          </cell>
          <cell r="B413" t="str">
            <v>2</v>
          </cell>
          <cell r="C413" t="str">
            <v> </v>
          </cell>
          <cell r="D413" t="str">
            <v> </v>
          </cell>
          <cell r="E413" t="str">
            <v> </v>
          </cell>
          <cell r="F413" t="str">
            <v> </v>
          </cell>
          <cell r="G413">
            <v>-1</v>
          </cell>
          <cell r="H413" t="str">
            <v>  </v>
          </cell>
        </row>
        <row r="414">
          <cell r="A414" t="str">
            <v>Foto-Designer</v>
          </cell>
          <cell r="B414" t="str">
            <v>2</v>
          </cell>
          <cell r="C414" t="str">
            <v> </v>
          </cell>
          <cell r="D414" t="str">
            <v> </v>
          </cell>
          <cell r="E414" t="str">
            <v> </v>
          </cell>
          <cell r="F414">
            <v>65</v>
          </cell>
          <cell r="G414">
            <v>-1</v>
          </cell>
          <cell r="H414" t="str">
            <v>  </v>
          </cell>
        </row>
        <row r="415">
          <cell r="A415" t="str">
            <v>Fotograf - Ausland</v>
          </cell>
          <cell r="B415" t="str">
            <v>4</v>
          </cell>
          <cell r="C415" t="str">
            <v>3</v>
          </cell>
          <cell r="D415" t="str">
            <v>1,2</v>
          </cell>
          <cell r="E415" t="str">
            <v> </v>
          </cell>
          <cell r="F415">
            <v>55</v>
          </cell>
          <cell r="G415">
            <v>-1</v>
          </cell>
          <cell r="H415" t="str">
            <v>FB Ausland</v>
          </cell>
        </row>
        <row r="416">
          <cell r="A416" t="str">
            <v>Fotograf - Inland</v>
          </cell>
          <cell r="B416" t="str">
            <v>2</v>
          </cell>
          <cell r="C416" t="str">
            <v> </v>
          </cell>
          <cell r="D416" t="str">
            <v> </v>
          </cell>
          <cell r="E416" t="str">
            <v> </v>
          </cell>
          <cell r="F416" t="str">
            <v> </v>
          </cell>
          <cell r="G416">
            <v>-1</v>
          </cell>
          <cell r="H416" t="str">
            <v>  </v>
          </cell>
        </row>
        <row r="417">
          <cell r="A417" t="str">
            <v>Foto-Journalist</v>
          </cell>
          <cell r="B417" t="str">
            <v>2</v>
          </cell>
          <cell r="C417" t="str">
            <v> </v>
          </cell>
          <cell r="D417" t="str">
            <v> </v>
          </cell>
          <cell r="E417" t="str">
            <v> </v>
          </cell>
          <cell r="F417" t="str">
            <v> </v>
          </cell>
          <cell r="G417">
            <v>-1</v>
          </cell>
          <cell r="H417" t="str">
            <v>FB Ausland</v>
          </cell>
        </row>
        <row r="418">
          <cell r="A418" t="str">
            <v>Fotolaborant</v>
          </cell>
          <cell r="B418" t="str">
            <v>2</v>
          </cell>
          <cell r="C418" t="str">
            <v> </v>
          </cell>
          <cell r="D418" t="str">
            <v> </v>
          </cell>
          <cell r="E418" t="str">
            <v> </v>
          </cell>
          <cell r="F418" t="str">
            <v> </v>
          </cell>
          <cell r="G418">
            <v>-1</v>
          </cell>
          <cell r="H418" t="str">
            <v>  </v>
          </cell>
        </row>
        <row r="419">
          <cell r="A419" t="str">
            <v>Fotosetzer</v>
          </cell>
          <cell r="B419" t="str">
            <v>2</v>
          </cell>
          <cell r="C419" t="str">
            <v> </v>
          </cell>
          <cell r="D419" t="str">
            <v> </v>
          </cell>
          <cell r="E419" t="str">
            <v> </v>
          </cell>
          <cell r="F419" t="str">
            <v> </v>
          </cell>
          <cell r="G419">
            <v>-1</v>
          </cell>
          <cell r="H419" t="str">
            <v>  </v>
          </cell>
        </row>
        <row r="420">
          <cell r="A420" t="str">
            <v>Fräser</v>
          </cell>
          <cell r="B420" t="str">
            <v>3</v>
          </cell>
          <cell r="C420" t="str">
            <v> </v>
          </cell>
          <cell r="D420" t="str">
            <v> </v>
          </cell>
          <cell r="E420" t="str">
            <v> </v>
          </cell>
          <cell r="F420">
            <v>65</v>
          </cell>
          <cell r="G420">
            <v>-1</v>
          </cell>
          <cell r="H420" t="str">
            <v>  </v>
          </cell>
        </row>
        <row r="421">
          <cell r="A421" t="str">
            <v>Fräsmaschinenbediener (Metallarbeiter)</v>
          </cell>
          <cell r="B421" t="str">
            <v>3</v>
          </cell>
          <cell r="C421" t="str">
            <v> </v>
          </cell>
          <cell r="D421" t="str">
            <v> </v>
          </cell>
          <cell r="E421" t="str">
            <v> </v>
          </cell>
          <cell r="F421">
            <v>65</v>
          </cell>
          <cell r="G421">
            <v>-1</v>
          </cell>
          <cell r="H421" t="str">
            <v>  </v>
          </cell>
        </row>
        <row r="422">
          <cell r="A422" t="str">
            <v>Fräsmaschinenbediener (Papierbranche)</v>
          </cell>
          <cell r="B422" t="str">
            <v>3</v>
          </cell>
          <cell r="C422" t="str">
            <v> </v>
          </cell>
          <cell r="D422" t="str">
            <v> </v>
          </cell>
          <cell r="E422" t="str">
            <v> </v>
          </cell>
          <cell r="F422">
            <v>65</v>
          </cell>
          <cell r="G422">
            <v>-1</v>
          </cell>
          <cell r="H422" t="str">
            <v>  </v>
          </cell>
        </row>
        <row r="423">
          <cell r="A423" t="str">
            <v>Fremdsprachenkorrespondent</v>
          </cell>
          <cell r="B423" t="str">
            <v>2</v>
          </cell>
          <cell r="C423" t="str">
            <v> </v>
          </cell>
          <cell r="D423" t="str">
            <v> </v>
          </cell>
          <cell r="E423" t="str">
            <v> </v>
          </cell>
          <cell r="F423" t="str">
            <v> </v>
          </cell>
          <cell r="G423">
            <v>-1</v>
          </cell>
          <cell r="H423" t="str">
            <v>  </v>
          </cell>
        </row>
        <row r="424">
          <cell r="A424" t="str">
            <v>Fremdsprachenkorrespondent (ausschl. verwaltend tätig - Einkommen &gt; 40.000 €)</v>
          </cell>
          <cell r="B424" t="str">
            <v>1</v>
          </cell>
          <cell r="C424" t="str">
            <v> </v>
          </cell>
          <cell r="D424" t="str">
            <v> </v>
          </cell>
          <cell r="E424" t="str">
            <v> </v>
          </cell>
          <cell r="F424" t="str">
            <v> </v>
          </cell>
          <cell r="G424">
            <v>-1</v>
          </cell>
          <cell r="H424" t="str">
            <v>  </v>
          </cell>
        </row>
        <row r="425">
          <cell r="A425" t="str">
            <v>Fremdsprachensekretär</v>
          </cell>
          <cell r="B425" t="str">
            <v>2</v>
          </cell>
          <cell r="C425" t="str">
            <v> </v>
          </cell>
          <cell r="D425" t="str">
            <v> </v>
          </cell>
          <cell r="E425" t="str">
            <v> </v>
          </cell>
          <cell r="F425" t="str">
            <v> </v>
          </cell>
          <cell r="G425">
            <v>-1</v>
          </cell>
          <cell r="H425" t="str">
            <v>  </v>
          </cell>
        </row>
        <row r="426">
          <cell r="A426" t="str">
            <v>Fremdsprachensekretär (ausschließlich verwaltend tätig - Einkommen &gt; 40.000 €)</v>
          </cell>
          <cell r="B426" t="str">
            <v>1</v>
          </cell>
          <cell r="C426" t="str">
            <v> </v>
          </cell>
          <cell r="D426" t="str">
            <v> </v>
          </cell>
          <cell r="E426" t="str">
            <v> </v>
          </cell>
          <cell r="F426" t="str">
            <v> </v>
          </cell>
          <cell r="G426">
            <v>-1</v>
          </cell>
          <cell r="H426" t="str">
            <v>  </v>
          </cell>
        </row>
        <row r="427">
          <cell r="A427" t="str">
            <v>Friseur</v>
          </cell>
          <cell r="B427" t="str">
            <v>3</v>
          </cell>
          <cell r="C427" t="str">
            <v> </v>
          </cell>
          <cell r="D427" t="str">
            <v> </v>
          </cell>
          <cell r="E427" t="str">
            <v> </v>
          </cell>
          <cell r="F427">
            <v>65</v>
          </cell>
          <cell r="G427">
            <v>-1</v>
          </cell>
          <cell r="H427" t="str">
            <v>  </v>
          </cell>
        </row>
        <row r="428">
          <cell r="A428" t="str">
            <v>Fugenhobler</v>
          </cell>
          <cell r="B428" t="str">
            <v>3</v>
          </cell>
          <cell r="C428" t="str">
            <v> </v>
          </cell>
          <cell r="D428" t="str">
            <v> </v>
          </cell>
          <cell r="E428" t="str">
            <v> </v>
          </cell>
          <cell r="F428">
            <v>65</v>
          </cell>
          <cell r="G428">
            <v>-1</v>
          </cell>
          <cell r="H428" t="str">
            <v>  </v>
          </cell>
        </row>
        <row r="429">
          <cell r="A429" t="str">
            <v>Funkelektroniker</v>
          </cell>
          <cell r="B429" t="str">
            <v>2</v>
          </cell>
          <cell r="C429" t="str">
            <v> </v>
          </cell>
          <cell r="D429" t="str">
            <v> </v>
          </cell>
          <cell r="E429" t="str">
            <v> </v>
          </cell>
          <cell r="F429" t="str">
            <v> </v>
          </cell>
          <cell r="G429">
            <v>-1</v>
          </cell>
          <cell r="H429" t="str">
            <v>  </v>
          </cell>
        </row>
        <row r="430">
          <cell r="A430" t="str">
            <v>Funkoffizier</v>
          </cell>
          <cell r="B430" t="str">
            <v>2</v>
          </cell>
          <cell r="C430" t="str">
            <v> </v>
          </cell>
          <cell r="D430" t="str">
            <v> </v>
          </cell>
          <cell r="E430" t="str">
            <v> </v>
          </cell>
          <cell r="F430">
            <v>65</v>
          </cell>
          <cell r="G430">
            <v>-1</v>
          </cell>
          <cell r="H430" t="str">
            <v>  </v>
          </cell>
        </row>
        <row r="431">
          <cell r="A431" t="str">
            <v>Fußpfleger</v>
          </cell>
          <cell r="B431" t="str">
            <v>2</v>
          </cell>
          <cell r="C431" t="str">
            <v> </v>
          </cell>
          <cell r="D431" t="str">
            <v> </v>
          </cell>
          <cell r="E431" t="str">
            <v> </v>
          </cell>
          <cell r="F431">
            <v>65</v>
          </cell>
          <cell r="G431">
            <v>-1</v>
          </cell>
          <cell r="H431" t="str">
            <v>  </v>
          </cell>
        </row>
        <row r="432">
          <cell r="A432" t="str">
            <v>Futternäher</v>
          </cell>
          <cell r="B432" t="str">
            <v>3</v>
          </cell>
          <cell r="C432" t="str">
            <v> </v>
          </cell>
          <cell r="D432" t="str">
            <v> </v>
          </cell>
          <cell r="E432" t="str">
            <v> </v>
          </cell>
          <cell r="F432">
            <v>65</v>
          </cell>
          <cell r="G432">
            <v>-1</v>
          </cell>
          <cell r="H432" t="str">
            <v>  </v>
          </cell>
        </row>
        <row r="433">
          <cell r="A433" t="str">
            <v>Gabelstaplerfahrer</v>
          </cell>
          <cell r="B433" t="str">
            <v>3</v>
          </cell>
          <cell r="C433" t="str">
            <v> </v>
          </cell>
          <cell r="D433" t="str">
            <v> </v>
          </cell>
          <cell r="E433" t="str">
            <v> </v>
          </cell>
          <cell r="F433">
            <v>65</v>
          </cell>
          <cell r="G433">
            <v>-1</v>
          </cell>
          <cell r="H433" t="str">
            <v>  </v>
          </cell>
        </row>
        <row r="434">
          <cell r="A434" t="str">
            <v>Galvaniseur</v>
          </cell>
          <cell r="B434" t="str">
            <v>3</v>
          </cell>
          <cell r="C434" t="str">
            <v> </v>
          </cell>
          <cell r="D434" t="str">
            <v> </v>
          </cell>
          <cell r="E434" t="str">
            <v> </v>
          </cell>
          <cell r="F434">
            <v>65</v>
          </cell>
          <cell r="G434">
            <v>-1</v>
          </cell>
          <cell r="H434" t="str">
            <v>  </v>
          </cell>
        </row>
        <row r="435">
          <cell r="A435" t="str">
            <v>Gardemanger</v>
          </cell>
          <cell r="B435" t="str">
            <v>2</v>
          </cell>
          <cell r="C435" t="str">
            <v> </v>
          </cell>
          <cell r="D435" t="str">
            <v> </v>
          </cell>
          <cell r="E435" t="str">
            <v> </v>
          </cell>
          <cell r="F435" t="str">
            <v> </v>
          </cell>
          <cell r="G435">
            <v>-1</v>
          </cell>
          <cell r="H435" t="str">
            <v>  </v>
          </cell>
        </row>
        <row r="436">
          <cell r="A436" t="str">
            <v>Gärführer</v>
          </cell>
          <cell r="B436" t="str">
            <v>3</v>
          </cell>
          <cell r="C436" t="str">
            <v> </v>
          </cell>
          <cell r="D436" t="str">
            <v> </v>
          </cell>
          <cell r="E436" t="str">
            <v> </v>
          </cell>
          <cell r="F436">
            <v>65</v>
          </cell>
          <cell r="G436">
            <v>-1</v>
          </cell>
          <cell r="H436" t="str">
            <v>  </v>
          </cell>
        </row>
        <row r="437">
          <cell r="A437" t="str">
            <v>Gartenarbeiter</v>
          </cell>
          <cell r="B437" t="str">
            <v>3</v>
          </cell>
          <cell r="C437" t="str">
            <v> </v>
          </cell>
          <cell r="D437" t="str">
            <v> </v>
          </cell>
          <cell r="E437" t="str">
            <v> </v>
          </cell>
          <cell r="F437">
            <v>65</v>
          </cell>
          <cell r="G437">
            <v>-1</v>
          </cell>
          <cell r="H437" t="str">
            <v>  </v>
          </cell>
        </row>
        <row r="438">
          <cell r="A438" t="str">
            <v>Gartenarchitekt</v>
          </cell>
          <cell r="B438" t="str">
            <v>1</v>
          </cell>
          <cell r="C438" t="str">
            <v> </v>
          </cell>
          <cell r="D438" t="str">
            <v> </v>
          </cell>
          <cell r="E438" t="str">
            <v> </v>
          </cell>
          <cell r="F438" t="str">
            <v> </v>
          </cell>
          <cell r="G438">
            <v>-1</v>
          </cell>
          <cell r="H438" t="str">
            <v>  </v>
          </cell>
        </row>
        <row r="439">
          <cell r="A439" t="str">
            <v>Gärtner</v>
          </cell>
          <cell r="B439" t="str">
            <v>3</v>
          </cell>
          <cell r="C439" t="str">
            <v> </v>
          </cell>
          <cell r="D439" t="str">
            <v> </v>
          </cell>
          <cell r="E439" t="str">
            <v> </v>
          </cell>
          <cell r="F439">
            <v>65</v>
          </cell>
          <cell r="G439">
            <v>-1</v>
          </cell>
          <cell r="H439" t="str">
            <v>  </v>
          </cell>
        </row>
        <row r="440">
          <cell r="A440" t="str">
            <v>Gas- und Wasserinstallateur</v>
          </cell>
          <cell r="B440" t="str">
            <v>3</v>
          </cell>
          <cell r="C440" t="str">
            <v> </v>
          </cell>
          <cell r="D440" t="str">
            <v> </v>
          </cell>
          <cell r="E440" t="str">
            <v> </v>
          </cell>
          <cell r="F440">
            <v>65</v>
          </cell>
          <cell r="G440">
            <v>-1</v>
          </cell>
          <cell r="H440" t="str">
            <v>  </v>
          </cell>
        </row>
        <row r="441">
          <cell r="A441" t="str">
            <v>Gastwirt</v>
          </cell>
          <cell r="B441" t="str">
            <v>3</v>
          </cell>
          <cell r="C441" t="str">
            <v> </v>
          </cell>
          <cell r="D441" t="str">
            <v> </v>
          </cell>
          <cell r="E441" t="str">
            <v> </v>
          </cell>
          <cell r="F441">
            <v>65</v>
          </cell>
          <cell r="G441">
            <v>-1</v>
          </cell>
          <cell r="H441" t="str">
            <v>  </v>
          </cell>
        </row>
        <row r="442">
          <cell r="A442" t="str">
            <v>Gebäudereiniger</v>
          </cell>
          <cell r="B442" t="str">
            <v>3</v>
          </cell>
          <cell r="C442" t="str">
            <v> </v>
          </cell>
          <cell r="D442" t="str">
            <v>1,2</v>
          </cell>
          <cell r="E442" t="str">
            <v> </v>
          </cell>
          <cell r="F442">
            <v>65</v>
          </cell>
          <cell r="G442">
            <v>-1</v>
          </cell>
          <cell r="H442" t="str">
            <v>  </v>
          </cell>
        </row>
        <row r="443">
          <cell r="A443" t="str">
            <v>Geflügelzüchter</v>
          </cell>
          <cell r="B443" t="str">
            <v>3</v>
          </cell>
          <cell r="C443" t="str">
            <v> </v>
          </cell>
          <cell r="D443" t="str">
            <v> </v>
          </cell>
          <cell r="E443" t="str">
            <v> </v>
          </cell>
          <cell r="F443">
            <v>65</v>
          </cell>
          <cell r="G443">
            <v>-1</v>
          </cell>
          <cell r="H443" t="str">
            <v>  </v>
          </cell>
        </row>
        <row r="444">
          <cell r="A444" t="str">
            <v>Geigenbauer</v>
          </cell>
          <cell r="B444" t="str">
            <v>3</v>
          </cell>
          <cell r="C444" t="str">
            <v> </v>
          </cell>
          <cell r="D444" t="str">
            <v> </v>
          </cell>
          <cell r="E444" t="str">
            <v> </v>
          </cell>
          <cell r="F444">
            <v>65</v>
          </cell>
          <cell r="G444">
            <v>-1</v>
          </cell>
          <cell r="H444" t="str">
            <v>  </v>
          </cell>
        </row>
        <row r="445">
          <cell r="A445" t="str">
            <v>Geldtransportfahrer</v>
          </cell>
          <cell r="B445" t="str">
            <v>4</v>
          </cell>
          <cell r="C445" t="str">
            <v>3</v>
          </cell>
          <cell r="D445" t="str">
            <v>2,4</v>
          </cell>
          <cell r="E445" t="str">
            <v> </v>
          </cell>
          <cell r="F445">
            <v>65</v>
          </cell>
          <cell r="G445">
            <v>-1</v>
          </cell>
          <cell r="H445" t="str">
            <v>  </v>
          </cell>
        </row>
        <row r="446">
          <cell r="A446" t="str">
            <v>Geograph</v>
          </cell>
          <cell r="B446" t="str">
            <v>1</v>
          </cell>
          <cell r="C446" t="str">
            <v> </v>
          </cell>
          <cell r="D446" t="str">
            <v> </v>
          </cell>
          <cell r="E446" t="str">
            <v> </v>
          </cell>
          <cell r="F446" t="str">
            <v> </v>
          </cell>
          <cell r="G446">
            <v>-1</v>
          </cell>
          <cell r="H446" t="str">
            <v>  </v>
          </cell>
        </row>
        <row r="447">
          <cell r="A447" t="str">
            <v>Geologe</v>
          </cell>
          <cell r="B447" t="str">
            <v>2</v>
          </cell>
          <cell r="C447" t="str">
            <v> </v>
          </cell>
          <cell r="D447" t="str">
            <v> </v>
          </cell>
          <cell r="E447" t="str">
            <v> </v>
          </cell>
          <cell r="F447" t="str">
            <v> </v>
          </cell>
          <cell r="G447">
            <v>-1</v>
          </cell>
          <cell r="H447" t="str">
            <v>  </v>
          </cell>
        </row>
        <row r="448">
          <cell r="A448" t="str">
            <v>Geophysiker</v>
          </cell>
          <cell r="B448" t="str">
            <v>2</v>
          </cell>
          <cell r="C448" t="str">
            <v> </v>
          </cell>
          <cell r="D448" t="str">
            <v> </v>
          </cell>
          <cell r="E448" t="str">
            <v> </v>
          </cell>
          <cell r="F448" t="str">
            <v> </v>
          </cell>
          <cell r="G448">
            <v>-1</v>
          </cell>
          <cell r="H448" t="str">
            <v>  </v>
          </cell>
        </row>
        <row r="449">
          <cell r="A449" t="str">
            <v>Geprüfter Schädlingsbekämpfer</v>
          </cell>
          <cell r="B449" t="str">
            <v>3</v>
          </cell>
          <cell r="C449" t="str">
            <v> </v>
          </cell>
          <cell r="D449" t="str">
            <v> </v>
          </cell>
          <cell r="E449" t="str">
            <v> </v>
          </cell>
          <cell r="F449">
            <v>65</v>
          </cell>
          <cell r="G449">
            <v>-1</v>
          </cell>
          <cell r="H449" t="str">
            <v>  </v>
          </cell>
        </row>
        <row r="450">
          <cell r="A450" t="str">
            <v>Gerber</v>
          </cell>
          <cell r="B450" t="str">
            <v>3</v>
          </cell>
          <cell r="C450" t="str">
            <v> </v>
          </cell>
          <cell r="D450" t="str">
            <v> </v>
          </cell>
          <cell r="E450" t="str">
            <v> </v>
          </cell>
          <cell r="F450">
            <v>65</v>
          </cell>
          <cell r="G450">
            <v>-1</v>
          </cell>
          <cell r="H450" t="str">
            <v>  </v>
          </cell>
        </row>
        <row r="451">
          <cell r="A451" t="str">
            <v>Gerichtsarzt</v>
          </cell>
          <cell r="B451" t="str">
            <v>1</v>
          </cell>
          <cell r="C451" t="str">
            <v> </v>
          </cell>
          <cell r="D451" t="str">
            <v> </v>
          </cell>
          <cell r="E451" t="str">
            <v> </v>
          </cell>
          <cell r="F451" t="str">
            <v> </v>
          </cell>
          <cell r="G451">
            <v>-1</v>
          </cell>
          <cell r="H451" t="str">
            <v>  </v>
          </cell>
        </row>
        <row r="452">
          <cell r="A452" t="str">
            <v>Gerichtsvollzieher</v>
          </cell>
          <cell r="B452" t="str">
            <v>2</v>
          </cell>
          <cell r="C452" t="str">
            <v> </v>
          </cell>
          <cell r="D452" t="str">
            <v> </v>
          </cell>
          <cell r="E452" t="str">
            <v> </v>
          </cell>
          <cell r="F452">
            <v>60</v>
          </cell>
          <cell r="G452">
            <v>-1</v>
          </cell>
          <cell r="H452" t="str">
            <v>  </v>
          </cell>
        </row>
        <row r="453">
          <cell r="A453" t="str">
            <v>Gerüstbauer</v>
          </cell>
          <cell r="B453" t="str">
            <v>3</v>
          </cell>
          <cell r="C453" t="str">
            <v> </v>
          </cell>
          <cell r="D453" t="str">
            <v>1,2</v>
          </cell>
          <cell r="E453" t="str">
            <v> </v>
          </cell>
          <cell r="F453">
            <v>65</v>
          </cell>
          <cell r="G453">
            <v>-1</v>
          </cell>
          <cell r="H453" t="str">
            <v>  </v>
          </cell>
        </row>
        <row r="454">
          <cell r="A454" t="str">
            <v>Gesangslehrer</v>
          </cell>
          <cell r="B454" t="str">
            <v>3</v>
          </cell>
          <cell r="C454" t="str">
            <v> </v>
          </cell>
          <cell r="D454" t="str">
            <v> </v>
          </cell>
          <cell r="E454" t="str">
            <v> </v>
          </cell>
          <cell r="F454">
            <v>60</v>
          </cell>
          <cell r="G454">
            <v>-1</v>
          </cell>
          <cell r="H454" t="str">
            <v>  </v>
          </cell>
        </row>
        <row r="455">
          <cell r="A455" t="str">
            <v>Geschäftsführer (Kaufmann) (Innendienst)</v>
          </cell>
          <cell r="B455" t="str">
            <v>1</v>
          </cell>
          <cell r="C455" t="str">
            <v> </v>
          </cell>
          <cell r="D455" t="str">
            <v> </v>
          </cell>
          <cell r="E455" t="str">
            <v> </v>
          </cell>
          <cell r="F455" t="str">
            <v> </v>
          </cell>
          <cell r="G455">
            <v>-1</v>
          </cell>
          <cell r="H455" t="str">
            <v>  </v>
          </cell>
        </row>
        <row r="456">
          <cell r="A456" t="str">
            <v>Geschäftsführer (Kaufmann) (mit mehr als 20% Außendienstanteil)</v>
          </cell>
          <cell r="B456" t="str">
            <v>2</v>
          </cell>
          <cell r="C456" t="str">
            <v> </v>
          </cell>
          <cell r="D456" t="str">
            <v> </v>
          </cell>
          <cell r="E456" t="str">
            <v> </v>
          </cell>
          <cell r="F456" t="str">
            <v> </v>
          </cell>
          <cell r="G456">
            <v>-1</v>
          </cell>
          <cell r="H456" t="str">
            <v>  </v>
          </cell>
        </row>
        <row r="457">
          <cell r="A457" t="str">
            <v>Geschäftsführer (Kaufmann) (überwiegend körperlich oder stehend tätig)</v>
          </cell>
          <cell r="B457" t="str">
            <v>2</v>
          </cell>
          <cell r="C457" t="str">
            <v> </v>
          </cell>
          <cell r="D457" t="str">
            <v> </v>
          </cell>
          <cell r="E457" t="str">
            <v> </v>
          </cell>
          <cell r="F457" t="str">
            <v> </v>
          </cell>
          <cell r="G457">
            <v>-1</v>
          </cell>
          <cell r="H457" t="str">
            <v>  </v>
          </cell>
        </row>
        <row r="458">
          <cell r="A458" t="str">
            <v>Geschäftsführer einer GmbH (Akademiker, nicht körperlich tätig)</v>
          </cell>
          <cell r="B458" t="str">
            <v>1+</v>
          </cell>
          <cell r="C458" t="str">
            <v> </v>
          </cell>
          <cell r="D458" t="str">
            <v> </v>
          </cell>
          <cell r="E458" t="str">
            <v> </v>
          </cell>
          <cell r="F458" t="str">
            <v> </v>
          </cell>
          <cell r="G458">
            <v>-1</v>
          </cell>
          <cell r="H458" t="str">
            <v>  </v>
          </cell>
        </row>
        <row r="459">
          <cell r="A459" t="str">
            <v>Geschäftsführer einer GmbH (Kaufmann, nicht körperlich tätig)</v>
          </cell>
          <cell r="B459" t="str">
            <v>1</v>
          </cell>
          <cell r="C459" t="str">
            <v> </v>
          </cell>
          <cell r="D459" t="str">
            <v> </v>
          </cell>
          <cell r="E459" t="str">
            <v> </v>
          </cell>
          <cell r="F459" t="str">
            <v> </v>
          </cell>
          <cell r="G459">
            <v>-1</v>
          </cell>
          <cell r="H459" t="str">
            <v>  </v>
          </cell>
        </row>
        <row r="460">
          <cell r="A460" t="str">
            <v>Gestütsmeister</v>
          </cell>
          <cell r="B460" t="str">
            <v>2</v>
          </cell>
          <cell r="C460" t="str">
            <v> </v>
          </cell>
          <cell r="D460" t="str">
            <v> </v>
          </cell>
          <cell r="E460" t="str">
            <v> </v>
          </cell>
          <cell r="F460" t="str">
            <v> </v>
          </cell>
          <cell r="G460">
            <v>-1</v>
          </cell>
          <cell r="H460" t="str">
            <v>  </v>
          </cell>
        </row>
        <row r="461">
          <cell r="A461" t="str">
            <v>Gestütswärter</v>
          </cell>
          <cell r="B461" t="str">
            <v>3</v>
          </cell>
          <cell r="C461" t="str">
            <v> </v>
          </cell>
          <cell r="D461" t="str">
            <v> </v>
          </cell>
          <cell r="E461" t="str">
            <v> </v>
          </cell>
          <cell r="F461">
            <v>65</v>
          </cell>
          <cell r="G461">
            <v>-1</v>
          </cell>
          <cell r="H461" t="str">
            <v>  </v>
          </cell>
        </row>
        <row r="462">
          <cell r="A462" t="str">
            <v>Gesundheitsaufseher</v>
          </cell>
          <cell r="B462" t="str">
            <v>2</v>
          </cell>
          <cell r="C462" t="str">
            <v> </v>
          </cell>
          <cell r="D462" t="str">
            <v> </v>
          </cell>
          <cell r="E462" t="str">
            <v> </v>
          </cell>
          <cell r="F462" t="str">
            <v> </v>
          </cell>
          <cell r="G462">
            <v>-1</v>
          </cell>
          <cell r="H462" t="str">
            <v>  </v>
          </cell>
        </row>
        <row r="463">
          <cell r="A463" t="str">
            <v>Gesundheitsaufseher (ausschließlich verwaltend tätig - Einkommen &gt; 40.000 €)</v>
          </cell>
          <cell r="B463" t="str">
            <v>1</v>
          </cell>
          <cell r="C463" t="str">
            <v> </v>
          </cell>
          <cell r="D463" t="str">
            <v> </v>
          </cell>
          <cell r="E463" t="str">
            <v> </v>
          </cell>
          <cell r="F463" t="str">
            <v> </v>
          </cell>
          <cell r="G463">
            <v>-1</v>
          </cell>
          <cell r="H463" t="str">
            <v>  </v>
          </cell>
        </row>
        <row r="464">
          <cell r="A464" t="str">
            <v>Gewandmeister</v>
          </cell>
          <cell r="B464" t="str">
            <v>3</v>
          </cell>
          <cell r="C464" t="str">
            <v> </v>
          </cell>
          <cell r="D464" t="str">
            <v> </v>
          </cell>
          <cell r="E464" t="str">
            <v> </v>
          </cell>
          <cell r="F464">
            <v>65</v>
          </cell>
          <cell r="G464">
            <v>-1</v>
          </cell>
          <cell r="H464" t="str">
            <v>  </v>
          </cell>
        </row>
        <row r="465">
          <cell r="A465" t="str">
            <v>Gewerbearzt</v>
          </cell>
          <cell r="B465" t="str">
            <v>1+</v>
          </cell>
          <cell r="C465" t="str">
            <v> </v>
          </cell>
          <cell r="D465" t="str">
            <v> </v>
          </cell>
          <cell r="E465" t="str">
            <v> </v>
          </cell>
          <cell r="F465" t="str">
            <v> </v>
          </cell>
          <cell r="G465">
            <v>-1</v>
          </cell>
          <cell r="H465" t="str">
            <v>  </v>
          </cell>
        </row>
        <row r="466">
          <cell r="A466" t="str">
            <v>Gewerbegehilfe</v>
          </cell>
          <cell r="B466" t="str">
            <v>3</v>
          </cell>
          <cell r="C466" t="str">
            <v> </v>
          </cell>
          <cell r="D466" t="str">
            <v> </v>
          </cell>
          <cell r="E466" t="str">
            <v> </v>
          </cell>
          <cell r="F466">
            <v>65</v>
          </cell>
          <cell r="G466">
            <v>-1</v>
          </cell>
          <cell r="H466" t="str">
            <v>  </v>
          </cell>
        </row>
        <row r="467">
          <cell r="A467" t="str">
            <v>Gießer</v>
          </cell>
          <cell r="B467" t="str">
            <v>3</v>
          </cell>
          <cell r="C467" t="str">
            <v> </v>
          </cell>
          <cell r="D467" t="str">
            <v> </v>
          </cell>
          <cell r="E467" t="str">
            <v> </v>
          </cell>
          <cell r="F467">
            <v>65</v>
          </cell>
          <cell r="G467">
            <v>-1</v>
          </cell>
          <cell r="H467" t="str">
            <v>  </v>
          </cell>
        </row>
        <row r="468">
          <cell r="A468" t="str">
            <v>Gießer (Keramik)</v>
          </cell>
          <cell r="B468" t="str">
            <v>3</v>
          </cell>
          <cell r="C468" t="str">
            <v> </v>
          </cell>
          <cell r="D468" t="str">
            <v> </v>
          </cell>
          <cell r="E468" t="str">
            <v> </v>
          </cell>
          <cell r="F468">
            <v>65</v>
          </cell>
          <cell r="G468">
            <v>-1</v>
          </cell>
          <cell r="H468" t="str">
            <v>  </v>
          </cell>
        </row>
        <row r="469">
          <cell r="A469" t="str">
            <v>Gießereimechaniker</v>
          </cell>
          <cell r="B469" t="str">
            <v>3</v>
          </cell>
          <cell r="C469" t="str">
            <v> </v>
          </cell>
          <cell r="D469" t="str">
            <v> </v>
          </cell>
          <cell r="E469" t="str">
            <v> </v>
          </cell>
          <cell r="F469">
            <v>65</v>
          </cell>
          <cell r="G469">
            <v>-1</v>
          </cell>
          <cell r="H469" t="str">
            <v>  </v>
          </cell>
        </row>
        <row r="470">
          <cell r="A470" t="str">
            <v>Glas- und Gebäudereiniger</v>
          </cell>
          <cell r="B470" t="str">
            <v>3</v>
          </cell>
          <cell r="C470" t="str">
            <v> </v>
          </cell>
          <cell r="D470" t="str">
            <v>1,2</v>
          </cell>
          <cell r="E470" t="str">
            <v> </v>
          </cell>
          <cell r="F470">
            <v>65</v>
          </cell>
          <cell r="G470">
            <v>-1</v>
          </cell>
          <cell r="H470" t="str">
            <v>  </v>
          </cell>
        </row>
        <row r="471">
          <cell r="A471" t="str">
            <v>Glasbläser</v>
          </cell>
          <cell r="B471" t="str">
            <v>3</v>
          </cell>
          <cell r="C471" t="str">
            <v> </v>
          </cell>
          <cell r="D471" t="str">
            <v> </v>
          </cell>
          <cell r="E471" t="str">
            <v> </v>
          </cell>
          <cell r="F471">
            <v>65</v>
          </cell>
          <cell r="G471">
            <v>-1</v>
          </cell>
          <cell r="H471" t="str">
            <v>  </v>
          </cell>
        </row>
        <row r="472">
          <cell r="A472" t="str">
            <v>Glaser</v>
          </cell>
          <cell r="B472" t="str">
            <v>3</v>
          </cell>
          <cell r="C472" t="str">
            <v> </v>
          </cell>
          <cell r="D472" t="str">
            <v> </v>
          </cell>
          <cell r="E472" t="str">
            <v> </v>
          </cell>
          <cell r="F472">
            <v>65</v>
          </cell>
          <cell r="G472">
            <v>-1</v>
          </cell>
          <cell r="H472" t="str">
            <v>  </v>
          </cell>
        </row>
        <row r="473">
          <cell r="A473" t="str">
            <v>Glasfärber</v>
          </cell>
          <cell r="B473" t="str">
            <v>3</v>
          </cell>
          <cell r="C473" t="str">
            <v> </v>
          </cell>
          <cell r="D473" t="str">
            <v> </v>
          </cell>
          <cell r="E473" t="str">
            <v> </v>
          </cell>
          <cell r="F473">
            <v>65</v>
          </cell>
          <cell r="G473">
            <v>-1</v>
          </cell>
          <cell r="H473" t="str">
            <v>  </v>
          </cell>
        </row>
        <row r="474">
          <cell r="A474" t="str">
            <v>Glasgraveur</v>
          </cell>
          <cell r="B474" t="str">
            <v>3</v>
          </cell>
          <cell r="C474" t="str">
            <v> </v>
          </cell>
          <cell r="D474" t="str">
            <v> </v>
          </cell>
          <cell r="E474" t="str">
            <v> </v>
          </cell>
          <cell r="F474">
            <v>65</v>
          </cell>
          <cell r="G474">
            <v>-1</v>
          </cell>
          <cell r="H474" t="str">
            <v>  </v>
          </cell>
        </row>
        <row r="475">
          <cell r="A475" t="str">
            <v>Glasmaler</v>
          </cell>
          <cell r="B475" t="str">
            <v>3</v>
          </cell>
          <cell r="C475" t="str">
            <v> </v>
          </cell>
          <cell r="D475" t="str">
            <v> </v>
          </cell>
          <cell r="E475" t="str">
            <v> </v>
          </cell>
          <cell r="F475">
            <v>65</v>
          </cell>
          <cell r="G475">
            <v>-1</v>
          </cell>
          <cell r="H475" t="str">
            <v>  </v>
          </cell>
        </row>
        <row r="476">
          <cell r="A476" t="str">
            <v>Glasschmelzer</v>
          </cell>
          <cell r="B476" t="str">
            <v>3</v>
          </cell>
          <cell r="C476" t="str">
            <v> </v>
          </cell>
          <cell r="D476" t="str">
            <v> </v>
          </cell>
          <cell r="E476" t="str">
            <v> </v>
          </cell>
          <cell r="F476">
            <v>65</v>
          </cell>
          <cell r="G476">
            <v>-1</v>
          </cell>
          <cell r="H476" t="str">
            <v>  </v>
          </cell>
        </row>
        <row r="477">
          <cell r="A477" t="str">
            <v>Glaswerker</v>
          </cell>
          <cell r="B477" t="str">
            <v>3</v>
          </cell>
          <cell r="C477" t="str">
            <v> </v>
          </cell>
          <cell r="D477" t="str">
            <v> </v>
          </cell>
          <cell r="E477" t="str">
            <v> </v>
          </cell>
          <cell r="F477">
            <v>65</v>
          </cell>
          <cell r="G477">
            <v>-1</v>
          </cell>
          <cell r="H477" t="str">
            <v>  </v>
          </cell>
        </row>
        <row r="478">
          <cell r="A478" t="str">
            <v>Gleisbauer</v>
          </cell>
          <cell r="B478" t="str">
            <v>3</v>
          </cell>
          <cell r="C478" t="str">
            <v> </v>
          </cell>
          <cell r="D478" t="str">
            <v>1,2</v>
          </cell>
          <cell r="E478" t="str">
            <v> </v>
          </cell>
          <cell r="F478">
            <v>65</v>
          </cell>
          <cell r="G478">
            <v>-1</v>
          </cell>
          <cell r="H478" t="str">
            <v>  </v>
          </cell>
        </row>
        <row r="479">
          <cell r="A479" t="str">
            <v>Glüher</v>
          </cell>
          <cell r="B479" t="str">
            <v>4</v>
          </cell>
          <cell r="C479" t="str">
            <v> </v>
          </cell>
          <cell r="D479" t="str">
            <v> </v>
          </cell>
          <cell r="E479" t="str">
            <v> </v>
          </cell>
          <cell r="F479">
            <v>65</v>
          </cell>
          <cell r="G479">
            <v>-1</v>
          </cell>
          <cell r="H479" t="str">
            <v>  </v>
          </cell>
        </row>
        <row r="480">
          <cell r="A480" t="str">
            <v>Gobelinweber</v>
          </cell>
          <cell r="B480" t="str">
            <v>3</v>
          </cell>
          <cell r="C480" t="str">
            <v> </v>
          </cell>
          <cell r="D480" t="str">
            <v> </v>
          </cell>
          <cell r="E480" t="str">
            <v> </v>
          </cell>
          <cell r="F480">
            <v>65</v>
          </cell>
          <cell r="G480">
            <v>-1</v>
          </cell>
          <cell r="H480" t="str">
            <v>  </v>
          </cell>
        </row>
        <row r="481">
          <cell r="A481" t="str">
            <v>Goldschmied</v>
          </cell>
          <cell r="B481" t="str">
            <v>3</v>
          </cell>
          <cell r="C481" t="str">
            <v> </v>
          </cell>
          <cell r="D481" t="str">
            <v> </v>
          </cell>
          <cell r="E481" t="str">
            <v> </v>
          </cell>
          <cell r="F481">
            <v>65</v>
          </cell>
          <cell r="G481">
            <v>-1</v>
          </cell>
          <cell r="H481" t="str">
            <v>  </v>
          </cell>
        </row>
        <row r="482">
          <cell r="A482" t="str">
            <v>Goldschmiedemeister</v>
          </cell>
          <cell r="B482" t="str">
            <v>2</v>
          </cell>
          <cell r="C482" t="str">
            <v> </v>
          </cell>
          <cell r="D482" t="str">
            <v> </v>
          </cell>
          <cell r="E482" t="str">
            <v> </v>
          </cell>
          <cell r="F482" t="str">
            <v> </v>
          </cell>
          <cell r="G482">
            <v>-1</v>
          </cell>
          <cell r="H482" t="str">
            <v>  </v>
          </cell>
        </row>
        <row r="483">
          <cell r="A483" t="str">
            <v>Grafik-Designer</v>
          </cell>
          <cell r="B483" t="str">
            <v>2</v>
          </cell>
          <cell r="C483" t="str">
            <v> </v>
          </cell>
          <cell r="D483" t="str">
            <v> </v>
          </cell>
          <cell r="E483" t="str">
            <v> </v>
          </cell>
          <cell r="F483">
            <v>65</v>
          </cell>
          <cell r="G483">
            <v>-1</v>
          </cell>
          <cell r="H483" t="str">
            <v>  </v>
          </cell>
        </row>
        <row r="484">
          <cell r="A484" t="str">
            <v>Grafiker (auch mit Diplom)</v>
          </cell>
          <cell r="B484" t="str">
            <v>2</v>
          </cell>
          <cell r="C484" t="str">
            <v> </v>
          </cell>
          <cell r="D484" t="str">
            <v> </v>
          </cell>
          <cell r="E484" t="str">
            <v> </v>
          </cell>
          <cell r="F484">
            <v>65</v>
          </cell>
          <cell r="G484">
            <v>-1</v>
          </cell>
          <cell r="H484" t="str">
            <v>  </v>
          </cell>
        </row>
        <row r="485">
          <cell r="A485" t="str">
            <v>Graveur</v>
          </cell>
          <cell r="B485" t="str">
            <v>3</v>
          </cell>
          <cell r="C485" t="str">
            <v> </v>
          </cell>
          <cell r="D485" t="str">
            <v> </v>
          </cell>
          <cell r="E485" t="str">
            <v> </v>
          </cell>
          <cell r="F485">
            <v>65</v>
          </cell>
          <cell r="G485">
            <v>-1</v>
          </cell>
          <cell r="H485" t="str">
            <v>  </v>
          </cell>
        </row>
        <row r="486">
          <cell r="A486" t="str">
            <v>Großhandelskaufmann (Innendienst)</v>
          </cell>
          <cell r="B486" t="str">
            <v>1</v>
          </cell>
          <cell r="C486" t="str">
            <v> </v>
          </cell>
          <cell r="D486" t="str">
            <v> </v>
          </cell>
          <cell r="E486" t="str">
            <v> </v>
          </cell>
          <cell r="F486" t="str">
            <v> </v>
          </cell>
          <cell r="G486">
            <v>-1</v>
          </cell>
          <cell r="H486" t="str">
            <v>  </v>
          </cell>
        </row>
        <row r="487">
          <cell r="A487" t="str">
            <v>Großhandelskaufmann (mit mehr als 20% Außendienstanteil)</v>
          </cell>
          <cell r="B487" t="str">
            <v>2</v>
          </cell>
          <cell r="C487" t="str">
            <v> </v>
          </cell>
          <cell r="D487" t="str">
            <v> </v>
          </cell>
          <cell r="E487" t="str">
            <v> </v>
          </cell>
          <cell r="F487" t="str">
            <v> </v>
          </cell>
          <cell r="G487">
            <v>-1</v>
          </cell>
          <cell r="H487" t="str">
            <v>  </v>
          </cell>
        </row>
        <row r="488">
          <cell r="A488" t="str">
            <v>Großhandelskaufmann (überwiegend körperlich oder stehend tätig)</v>
          </cell>
          <cell r="B488" t="str">
            <v>2</v>
          </cell>
          <cell r="C488" t="str">
            <v> </v>
          </cell>
          <cell r="D488" t="str">
            <v> </v>
          </cell>
          <cell r="E488" t="str">
            <v> </v>
          </cell>
          <cell r="F488" t="str">
            <v> </v>
          </cell>
          <cell r="G488">
            <v>-1</v>
          </cell>
          <cell r="H488" t="str">
            <v>  </v>
          </cell>
        </row>
        <row r="489">
          <cell r="A489" t="str">
            <v>Grubenbetriebsführer unter Tage</v>
          </cell>
          <cell r="B489" t="str">
            <v>3</v>
          </cell>
          <cell r="C489" t="str">
            <v>3</v>
          </cell>
          <cell r="D489" t="str">
            <v>1,2</v>
          </cell>
          <cell r="E489" t="str">
            <v> </v>
          </cell>
          <cell r="F489">
            <v>55</v>
          </cell>
          <cell r="G489">
            <v>-1</v>
          </cell>
          <cell r="H489" t="str">
            <v>  </v>
          </cell>
        </row>
        <row r="490">
          <cell r="A490" t="str">
            <v>Gussputzer</v>
          </cell>
          <cell r="B490" t="str">
            <v>4</v>
          </cell>
          <cell r="C490" t="str">
            <v> </v>
          </cell>
          <cell r="D490" t="str">
            <v> </v>
          </cell>
          <cell r="E490" t="str">
            <v> </v>
          </cell>
          <cell r="F490">
            <v>65</v>
          </cell>
          <cell r="G490">
            <v>-1</v>
          </cell>
          <cell r="H490" t="str">
            <v>  </v>
          </cell>
        </row>
        <row r="491">
          <cell r="A491" t="str">
            <v>Gymnastiklehrer</v>
          </cell>
          <cell r="B491" t="str">
            <v>3</v>
          </cell>
          <cell r="C491" t="str">
            <v> </v>
          </cell>
          <cell r="D491" t="str">
            <v> </v>
          </cell>
          <cell r="E491" t="str">
            <v> </v>
          </cell>
          <cell r="F491">
            <v>65</v>
          </cell>
          <cell r="G491">
            <v>-1</v>
          </cell>
          <cell r="H491" t="str">
            <v>  </v>
          </cell>
        </row>
        <row r="492">
          <cell r="A492" t="str">
            <v>Gynäkologe (mit operativer Tätigkeit)</v>
          </cell>
          <cell r="B492" t="str">
            <v>1</v>
          </cell>
          <cell r="C492" t="str">
            <v> </v>
          </cell>
          <cell r="D492" t="str">
            <v> </v>
          </cell>
          <cell r="E492" t="str">
            <v> </v>
          </cell>
          <cell r="F492" t="str">
            <v> </v>
          </cell>
          <cell r="G492">
            <v>-1</v>
          </cell>
          <cell r="H492" t="str">
            <v>  </v>
          </cell>
        </row>
        <row r="493">
          <cell r="A493" t="str">
            <v>Gynäkologe (ohne operative Tätigkeit)</v>
          </cell>
          <cell r="B493" t="str">
            <v>1+</v>
          </cell>
          <cell r="C493" t="str">
            <v> </v>
          </cell>
          <cell r="D493" t="str">
            <v> </v>
          </cell>
          <cell r="E493" t="str">
            <v> </v>
          </cell>
          <cell r="F493" t="str">
            <v> </v>
          </cell>
          <cell r="G493">
            <v>-1</v>
          </cell>
          <cell r="H493" t="str">
            <v>  </v>
          </cell>
        </row>
        <row r="494">
          <cell r="A494" t="str">
            <v>Hafenlotse</v>
          </cell>
          <cell r="B494" t="str">
            <v>3</v>
          </cell>
          <cell r="C494" t="str">
            <v> </v>
          </cell>
          <cell r="D494" t="str">
            <v>1,2</v>
          </cell>
          <cell r="E494" t="str">
            <v> </v>
          </cell>
          <cell r="F494">
            <v>65</v>
          </cell>
          <cell r="G494">
            <v>-1</v>
          </cell>
          <cell r="H494" t="str">
            <v>  </v>
          </cell>
        </row>
        <row r="495">
          <cell r="A495" t="str">
            <v>Hals-Nasen-Ohrenarzt (mit operativer Tätigkeit)</v>
          </cell>
          <cell r="B495" t="str">
            <v>1</v>
          </cell>
          <cell r="C495" t="str">
            <v> </v>
          </cell>
          <cell r="D495" t="str">
            <v> </v>
          </cell>
          <cell r="E495" t="str">
            <v> </v>
          </cell>
          <cell r="F495" t="str">
            <v> </v>
          </cell>
          <cell r="G495">
            <v>-1</v>
          </cell>
          <cell r="H495" t="str">
            <v>  </v>
          </cell>
        </row>
        <row r="496">
          <cell r="A496" t="str">
            <v>Handelsvertreter</v>
          </cell>
          <cell r="B496" t="str">
            <v>2</v>
          </cell>
          <cell r="C496" t="str">
            <v> </v>
          </cell>
          <cell r="D496" t="str">
            <v> </v>
          </cell>
          <cell r="E496" t="str">
            <v> </v>
          </cell>
          <cell r="F496">
            <v>65</v>
          </cell>
          <cell r="G496">
            <v>-1</v>
          </cell>
          <cell r="H496" t="str">
            <v>FB Bonität</v>
          </cell>
        </row>
        <row r="497">
          <cell r="A497" t="str">
            <v>Handnieter</v>
          </cell>
          <cell r="B497" t="str">
            <v>3</v>
          </cell>
          <cell r="C497" t="str">
            <v> </v>
          </cell>
          <cell r="D497" t="str">
            <v> </v>
          </cell>
          <cell r="E497" t="str">
            <v> </v>
          </cell>
          <cell r="F497">
            <v>65</v>
          </cell>
          <cell r="G497">
            <v>-1</v>
          </cell>
          <cell r="H497" t="str">
            <v>  </v>
          </cell>
        </row>
        <row r="498">
          <cell r="A498" t="str">
            <v>Handsetzer</v>
          </cell>
          <cell r="B498" t="str">
            <v>3</v>
          </cell>
          <cell r="C498" t="str">
            <v> </v>
          </cell>
          <cell r="D498" t="str">
            <v> </v>
          </cell>
          <cell r="E498" t="str">
            <v> </v>
          </cell>
          <cell r="F498">
            <v>65</v>
          </cell>
          <cell r="G498">
            <v>-1</v>
          </cell>
          <cell r="H498" t="str">
            <v>  </v>
          </cell>
        </row>
        <row r="499">
          <cell r="A499" t="str">
            <v>Handweber</v>
          </cell>
          <cell r="B499" t="str">
            <v>3</v>
          </cell>
          <cell r="C499" t="str">
            <v> </v>
          </cell>
          <cell r="D499" t="str">
            <v> </v>
          </cell>
          <cell r="E499" t="str">
            <v> </v>
          </cell>
          <cell r="F499">
            <v>65</v>
          </cell>
          <cell r="G499">
            <v>-1</v>
          </cell>
          <cell r="H499" t="str">
            <v>  </v>
          </cell>
        </row>
        <row r="500">
          <cell r="A500" t="str">
            <v>Handwerker unter Tage</v>
          </cell>
          <cell r="B500" t="str">
            <v>4</v>
          </cell>
          <cell r="C500" t="str">
            <v>3</v>
          </cell>
          <cell r="D500" t="str">
            <v>1,2</v>
          </cell>
          <cell r="E500" t="str">
            <v> </v>
          </cell>
          <cell r="F500">
            <v>55</v>
          </cell>
          <cell r="G500">
            <v>-1</v>
          </cell>
          <cell r="H500" t="str">
            <v>  </v>
          </cell>
        </row>
        <row r="501">
          <cell r="A501" t="str">
            <v>Handwerksmeister (körperlich tätig)</v>
          </cell>
          <cell r="B501" t="str">
            <v>3</v>
          </cell>
          <cell r="C501" t="str">
            <v> </v>
          </cell>
          <cell r="D501" t="str">
            <v>1,2</v>
          </cell>
          <cell r="E501" t="str">
            <v> </v>
          </cell>
          <cell r="F501">
            <v>65</v>
          </cell>
          <cell r="G501">
            <v>-1</v>
          </cell>
          <cell r="H501" t="str">
            <v>  </v>
          </cell>
        </row>
        <row r="502">
          <cell r="A502" t="str">
            <v>Handwerksmeister (überwiegend kaufmänn./aufsichtsführend tätig)</v>
          </cell>
          <cell r="B502" t="str">
            <v>2</v>
          </cell>
          <cell r="C502" t="str">
            <v> </v>
          </cell>
          <cell r="D502" t="str">
            <v> </v>
          </cell>
          <cell r="E502" t="str">
            <v> </v>
          </cell>
          <cell r="F502" t="str">
            <v> </v>
          </cell>
          <cell r="G502">
            <v>-1</v>
          </cell>
          <cell r="H502" t="str">
            <v>  </v>
          </cell>
        </row>
        <row r="503">
          <cell r="A503" t="str">
            <v>Harmoniumbauer</v>
          </cell>
          <cell r="B503" t="str">
            <v>3</v>
          </cell>
          <cell r="C503" t="str">
            <v> </v>
          </cell>
          <cell r="D503" t="str">
            <v> </v>
          </cell>
          <cell r="E503" t="str">
            <v> </v>
          </cell>
          <cell r="F503">
            <v>65</v>
          </cell>
          <cell r="G503">
            <v>-1</v>
          </cell>
          <cell r="H503" t="str">
            <v>  </v>
          </cell>
        </row>
        <row r="504">
          <cell r="A504" t="str">
            <v>Härter</v>
          </cell>
          <cell r="B504" t="str">
            <v>4</v>
          </cell>
          <cell r="C504" t="str">
            <v> </v>
          </cell>
          <cell r="D504" t="str">
            <v> </v>
          </cell>
          <cell r="E504" t="str">
            <v> </v>
          </cell>
          <cell r="F504">
            <v>65</v>
          </cell>
          <cell r="G504">
            <v>-1</v>
          </cell>
          <cell r="H504" t="str">
            <v>  </v>
          </cell>
        </row>
        <row r="505">
          <cell r="A505" t="str">
            <v>Hauer</v>
          </cell>
          <cell r="B505" t="str">
            <v>3</v>
          </cell>
          <cell r="C505" t="str">
            <v> </v>
          </cell>
          <cell r="D505" t="str">
            <v> </v>
          </cell>
          <cell r="E505" t="str">
            <v> </v>
          </cell>
          <cell r="F505">
            <v>65</v>
          </cell>
          <cell r="G505">
            <v>-1</v>
          </cell>
          <cell r="H505" t="str">
            <v>  </v>
          </cell>
        </row>
        <row r="506">
          <cell r="A506" t="str">
            <v>Hausabwascher</v>
          </cell>
          <cell r="B506" t="str">
            <v>3</v>
          </cell>
          <cell r="C506" t="str">
            <v> </v>
          </cell>
          <cell r="D506" t="str">
            <v>1,2</v>
          </cell>
          <cell r="E506" t="str">
            <v> </v>
          </cell>
          <cell r="F506">
            <v>65</v>
          </cell>
          <cell r="G506">
            <v>-1</v>
          </cell>
          <cell r="H506" t="str">
            <v>  </v>
          </cell>
        </row>
        <row r="507">
          <cell r="A507" t="str">
            <v>Hausdetektiv</v>
          </cell>
          <cell r="B507" t="str">
            <v>2</v>
          </cell>
          <cell r="C507" t="str">
            <v> </v>
          </cell>
          <cell r="D507" t="str">
            <v>1,2</v>
          </cell>
          <cell r="E507" t="str">
            <v> </v>
          </cell>
          <cell r="F507">
            <v>65</v>
          </cell>
          <cell r="G507">
            <v>-1</v>
          </cell>
          <cell r="H507" t="str">
            <v>  </v>
          </cell>
        </row>
        <row r="508">
          <cell r="A508" t="str">
            <v>Hausfrau/mann</v>
          </cell>
          <cell r="B508" t="str">
            <v>2</v>
          </cell>
          <cell r="C508" t="str">
            <v> </v>
          </cell>
          <cell r="D508" t="str">
            <v> </v>
          </cell>
          <cell r="E508" t="str">
            <v> </v>
          </cell>
          <cell r="F508" t="str">
            <v> </v>
          </cell>
          <cell r="G508">
            <v>18000</v>
          </cell>
          <cell r="H508" t="str">
            <v>  </v>
          </cell>
        </row>
        <row r="509">
          <cell r="A509" t="str">
            <v>Hausmeister (handwerklich tätig)</v>
          </cell>
          <cell r="B509" t="str">
            <v>3</v>
          </cell>
          <cell r="C509" t="str">
            <v> </v>
          </cell>
          <cell r="D509" t="str">
            <v> </v>
          </cell>
          <cell r="E509" t="str">
            <v> </v>
          </cell>
          <cell r="F509">
            <v>65</v>
          </cell>
          <cell r="G509">
            <v>-1</v>
          </cell>
          <cell r="H509" t="str">
            <v>  </v>
          </cell>
        </row>
        <row r="510">
          <cell r="A510" t="str">
            <v>Hausmeister (kaufmännisch/aufsichtsführend)</v>
          </cell>
          <cell r="B510" t="str">
            <v>2</v>
          </cell>
          <cell r="C510" t="str">
            <v> </v>
          </cell>
          <cell r="D510" t="str">
            <v> </v>
          </cell>
          <cell r="E510" t="str">
            <v> </v>
          </cell>
          <cell r="F510" t="str">
            <v> </v>
          </cell>
          <cell r="G510">
            <v>-1</v>
          </cell>
          <cell r="H510" t="str">
            <v>  </v>
          </cell>
        </row>
        <row r="511">
          <cell r="A511" t="str">
            <v>Hauspfleger</v>
          </cell>
          <cell r="B511" t="str">
            <v>3</v>
          </cell>
          <cell r="C511" t="str">
            <v> </v>
          </cell>
          <cell r="D511" t="str">
            <v> </v>
          </cell>
          <cell r="E511" t="str">
            <v> </v>
          </cell>
          <cell r="F511">
            <v>65</v>
          </cell>
          <cell r="G511">
            <v>-1</v>
          </cell>
          <cell r="H511" t="str">
            <v>  </v>
          </cell>
        </row>
        <row r="512">
          <cell r="A512" t="str">
            <v>Hauswirtschafter</v>
          </cell>
          <cell r="B512" t="str">
            <v>2</v>
          </cell>
          <cell r="C512" t="str">
            <v> </v>
          </cell>
          <cell r="D512" t="str">
            <v> </v>
          </cell>
          <cell r="E512" t="str">
            <v> </v>
          </cell>
          <cell r="F512" t="str">
            <v> </v>
          </cell>
          <cell r="G512">
            <v>-1</v>
          </cell>
          <cell r="H512" t="str">
            <v>  </v>
          </cell>
        </row>
        <row r="513">
          <cell r="A513" t="str">
            <v>Hauswirtschaftsgehilfe</v>
          </cell>
          <cell r="B513" t="str">
            <v>2</v>
          </cell>
          <cell r="C513" t="str">
            <v> </v>
          </cell>
          <cell r="D513" t="str">
            <v> </v>
          </cell>
          <cell r="E513" t="str">
            <v> </v>
          </cell>
          <cell r="F513" t="str">
            <v> </v>
          </cell>
          <cell r="G513">
            <v>-1</v>
          </cell>
          <cell r="H513" t="str">
            <v>  </v>
          </cell>
        </row>
        <row r="514">
          <cell r="A514" t="str">
            <v>Hauswirtschaftsleiter</v>
          </cell>
          <cell r="B514" t="str">
            <v>2</v>
          </cell>
          <cell r="C514" t="str">
            <v> </v>
          </cell>
          <cell r="D514" t="str">
            <v> </v>
          </cell>
          <cell r="E514" t="str">
            <v> </v>
          </cell>
          <cell r="F514" t="str">
            <v> </v>
          </cell>
          <cell r="G514">
            <v>-1</v>
          </cell>
          <cell r="H514" t="str">
            <v>  </v>
          </cell>
        </row>
        <row r="515">
          <cell r="A515" t="str">
            <v>Hautarzt</v>
          </cell>
          <cell r="B515" t="str">
            <v>1</v>
          </cell>
          <cell r="C515" t="str">
            <v> </v>
          </cell>
          <cell r="D515" t="str">
            <v> </v>
          </cell>
          <cell r="E515" t="str">
            <v> </v>
          </cell>
          <cell r="F515" t="str">
            <v> </v>
          </cell>
          <cell r="G515">
            <v>-1</v>
          </cell>
          <cell r="H515" t="str">
            <v>  </v>
          </cell>
        </row>
        <row r="516">
          <cell r="A516" t="str">
            <v>Hebamme</v>
          </cell>
          <cell r="B516" t="str">
            <v>2</v>
          </cell>
          <cell r="C516" t="str">
            <v> </v>
          </cell>
          <cell r="D516" t="str">
            <v> </v>
          </cell>
          <cell r="E516" t="str">
            <v> </v>
          </cell>
          <cell r="F516" t="str">
            <v> </v>
          </cell>
          <cell r="G516">
            <v>-1</v>
          </cell>
          <cell r="H516" t="str">
            <v>  </v>
          </cell>
        </row>
        <row r="517">
          <cell r="A517" t="str">
            <v>Heilerziehungspfleger</v>
          </cell>
          <cell r="B517" t="str">
            <v>2</v>
          </cell>
          <cell r="C517" t="str">
            <v> </v>
          </cell>
          <cell r="D517" t="str">
            <v> </v>
          </cell>
          <cell r="E517" t="str">
            <v> </v>
          </cell>
          <cell r="F517" t="str">
            <v> </v>
          </cell>
          <cell r="G517">
            <v>-1</v>
          </cell>
          <cell r="H517" t="str">
            <v>  </v>
          </cell>
        </row>
        <row r="518">
          <cell r="A518" t="str">
            <v>Heilpädagoge</v>
          </cell>
          <cell r="B518" t="str">
            <v>2</v>
          </cell>
          <cell r="C518" t="str">
            <v> </v>
          </cell>
          <cell r="D518" t="str">
            <v> </v>
          </cell>
          <cell r="E518" t="str">
            <v> </v>
          </cell>
          <cell r="F518" t="str">
            <v> </v>
          </cell>
          <cell r="G518">
            <v>-1</v>
          </cell>
          <cell r="H518" t="str">
            <v>  </v>
          </cell>
        </row>
        <row r="519">
          <cell r="A519" t="str">
            <v>Heilpraktiker</v>
          </cell>
          <cell r="B519" t="str">
            <v>2</v>
          </cell>
          <cell r="C519" t="str">
            <v> </v>
          </cell>
          <cell r="D519" t="str">
            <v> </v>
          </cell>
          <cell r="E519" t="str">
            <v> </v>
          </cell>
          <cell r="F519" t="str">
            <v> </v>
          </cell>
          <cell r="G519">
            <v>-1</v>
          </cell>
          <cell r="H519" t="str">
            <v>  </v>
          </cell>
        </row>
        <row r="520">
          <cell r="A520" t="str">
            <v>Heizungsmonteur</v>
          </cell>
          <cell r="B520" t="str">
            <v>3</v>
          </cell>
          <cell r="C520" t="str">
            <v> </v>
          </cell>
          <cell r="D520" t="str">
            <v> </v>
          </cell>
          <cell r="E520" t="str">
            <v> </v>
          </cell>
          <cell r="F520">
            <v>65</v>
          </cell>
          <cell r="G520">
            <v>-1</v>
          </cell>
          <cell r="H520" t="str">
            <v>  </v>
          </cell>
        </row>
        <row r="521">
          <cell r="A521" t="str">
            <v>Herrenschneider</v>
          </cell>
          <cell r="B521" t="str">
            <v>3</v>
          </cell>
          <cell r="C521" t="str">
            <v> </v>
          </cell>
          <cell r="D521" t="str">
            <v> </v>
          </cell>
          <cell r="E521" t="str">
            <v> </v>
          </cell>
          <cell r="F521">
            <v>65</v>
          </cell>
          <cell r="G521">
            <v>-1</v>
          </cell>
          <cell r="H521" t="str">
            <v>  </v>
          </cell>
        </row>
        <row r="522">
          <cell r="A522" t="str">
            <v>Hilfspfleger</v>
          </cell>
          <cell r="B522" t="str">
            <v>3</v>
          </cell>
          <cell r="C522" t="str">
            <v> </v>
          </cell>
          <cell r="D522" t="str">
            <v> </v>
          </cell>
          <cell r="E522" t="str">
            <v> </v>
          </cell>
          <cell r="F522">
            <v>65</v>
          </cell>
          <cell r="G522">
            <v>-1</v>
          </cell>
          <cell r="H522" t="str">
            <v>  </v>
          </cell>
        </row>
        <row r="523">
          <cell r="A523" t="str">
            <v>HNO-Arzt (mit operativer Tätigkeit)</v>
          </cell>
          <cell r="B523" t="str">
            <v>1</v>
          </cell>
          <cell r="C523" t="str">
            <v> </v>
          </cell>
          <cell r="D523" t="str">
            <v> </v>
          </cell>
          <cell r="E523" t="str">
            <v> </v>
          </cell>
          <cell r="F523" t="str">
            <v> </v>
          </cell>
          <cell r="G523">
            <v>-1</v>
          </cell>
          <cell r="H523" t="str">
            <v>  </v>
          </cell>
        </row>
        <row r="524">
          <cell r="A524" t="str">
            <v>HNO-Arzt (ohne operative Tätigkeit)</v>
          </cell>
          <cell r="B524" t="str">
            <v>1+</v>
          </cell>
          <cell r="C524" t="str">
            <v> </v>
          </cell>
          <cell r="D524" t="str">
            <v> </v>
          </cell>
          <cell r="E524" t="str">
            <v> </v>
          </cell>
          <cell r="F524" t="str">
            <v> </v>
          </cell>
          <cell r="G524">
            <v>-1</v>
          </cell>
          <cell r="H524" t="str">
            <v>  </v>
          </cell>
        </row>
        <row r="525">
          <cell r="A525" t="str">
            <v>Hobelmaschinenbediener</v>
          </cell>
          <cell r="B525" t="str">
            <v>3</v>
          </cell>
          <cell r="C525" t="str">
            <v> </v>
          </cell>
          <cell r="D525" t="str">
            <v> </v>
          </cell>
          <cell r="E525" t="str">
            <v> </v>
          </cell>
          <cell r="F525">
            <v>65</v>
          </cell>
          <cell r="G525">
            <v>-1</v>
          </cell>
          <cell r="H525" t="str">
            <v>  </v>
          </cell>
        </row>
        <row r="526">
          <cell r="A526" t="str">
            <v>Hochbaufacharbeiter</v>
          </cell>
          <cell r="B526" t="str">
            <v>4</v>
          </cell>
          <cell r="C526" t="str">
            <v> </v>
          </cell>
          <cell r="D526" t="str">
            <v>1,2</v>
          </cell>
          <cell r="E526" t="str">
            <v> </v>
          </cell>
          <cell r="F526">
            <v>65</v>
          </cell>
          <cell r="G526">
            <v>-1</v>
          </cell>
          <cell r="H526" t="str">
            <v>  </v>
          </cell>
        </row>
        <row r="527">
          <cell r="A527" t="str">
            <v>Hochofenarbeiter</v>
          </cell>
          <cell r="B527" t="str">
            <v>4</v>
          </cell>
          <cell r="C527" t="str">
            <v> </v>
          </cell>
          <cell r="D527" t="str">
            <v>1,2</v>
          </cell>
          <cell r="E527" t="str">
            <v> </v>
          </cell>
          <cell r="F527">
            <v>65</v>
          </cell>
          <cell r="G527">
            <v>-1</v>
          </cell>
          <cell r="H527" t="str">
            <v>  </v>
          </cell>
        </row>
        <row r="528">
          <cell r="A528" t="str">
            <v>Hochseefischer</v>
          </cell>
          <cell r="B528" t="str">
            <v>3</v>
          </cell>
          <cell r="C528" t="str">
            <v> </v>
          </cell>
          <cell r="D528" t="str">
            <v>1,2</v>
          </cell>
          <cell r="E528" t="str">
            <v> </v>
          </cell>
          <cell r="F528">
            <v>65</v>
          </cell>
          <cell r="G528">
            <v>-1</v>
          </cell>
          <cell r="H528" t="str">
            <v>  </v>
          </cell>
        </row>
        <row r="529">
          <cell r="A529" t="str">
            <v>Hochseefischwerker</v>
          </cell>
          <cell r="B529" t="str">
            <v>3</v>
          </cell>
          <cell r="C529" t="str">
            <v> </v>
          </cell>
          <cell r="D529" t="str">
            <v>1,2</v>
          </cell>
          <cell r="E529" t="str">
            <v> </v>
          </cell>
          <cell r="F529">
            <v>65</v>
          </cell>
          <cell r="G529">
            <v>-1</v>
          </cell>
          <cell r="H529" t="str">
            <v>  </v>
          </cell>
        </row>
        <row r="530">
          <cell r="A530" t="str">
            <v>Hohl- und Kelchglasmacher</v>
          </cell>
          <cell r="B530" t="str">
            <v>3</v>
          </cell>
          <cell r="C530" t="str">
            <v> </v>
          </cell>
          <cell r="D530" t="str">
            <v> </v>
          </cell>
          <cell r="E530" t="str">
            <v> </v>
          </cell>
          <cell r="F530">
            <v>65</v>
          </cell>
          <cell r="G530">
            <v>-1</v>
          </cell>
          <cell r="H530" t="str">
            <v>  </v>
          </cell>
        </row>
        <row r="531">
          <cell r="A531" t="str">
            <v>Holzbearbeitungsmechaniker</v>
          </cell>
          <cell r="B531" t="str">
            <v>3</v>
          </cell>
          <cell r="C531" t="str">
            <v> </v>
          </cell>
          <cell r="D531" t="str">
            <v> </v>
          </cell>
          <cell r="E531" t="str">
            <v> </v>
          </cell>
          <cell r="F531">
            <v>65</v>
          </cell>
          <cell r="G531">
            <v>-1</v>
          </cell>
          <cell r="H531" t="str">
            <v>  </v>
          </cell>
        </row>
        <row r="532">
          <cell r="A532" t="str">
            <v>Holzbieger</v>
          </cell>
          <cell r="B532" t="str">
            <v>3</v>
          </cell>
          <cell r="C532" t="str">
            <v> </v>
          </cell>
          <cell r="D532" t="str">
            <v> </v>
          </cell>
          <cell r="E532" t="str">
            <v> </v>
          </cell>
          <cell r="F532">
            <v>65</v>
          </cell>
          <cell r="G532">
            <v>-1</v>
          </cell>
          <cell r="H532" t="str">
            <v>  </v>
          </cell>
        </row>
        <row r="533">
          <cell r="A533" t="str">
            <v>Holzbildhauer</v>
          </cell>
          <cell r="B533" t="str">
            <v>3</v>
          </cell>
          <cell r="C533" t="str">
            <v> </v>
          </cell>
          <cell r="D533" t="str">
            <v> </v>
          </cell>
          <cell r="E533" t="str">
            <v> </v>
          </cell>
          <cell r="F533">
            <v>65</v>
          </cell>
          <cell r="G533">
            <v>-1</v>
          </cell>
          <cell r="H533" t="str">
            <v>  </v>
          </cell>
        </row>
        <row r="534">
          <cell r="A534" t="str">
            <v>Holzbildhauer - Künstler</v>
          </cell>
          <cell r="B534" t="str">
            <v>3</v>
          </cell>
          <cell r="C534" t="str">
            <v> </v>
          </cell>
          <cell r="D534" t="str">
            <v> </v>
          </cell>
          <cell r="E534" t="str">
            <v> </v>
          </cell>
          <cell r="F534">
            <v>65</v>
          </cell>
          <cell r="G534">
            <v>-1</v>
          </cell>
          <cell r="H534" t="str">
            <v>  </v>
          </cell>
        </row>
        <row r="535">
          <cell r="A535" t="str">
            <v>Holzblasinstrumentenmacher</v>
          </cell>
          <cell r="B535" t="str">
            <v>3</v>
          </cell>
          <cell r="C535" t="str">
            <v> </v>
          </cell>
          <cell r="D535" t="str">
            <v> </v>
          </cell>
          <cell r="E535" t="str">
            <v> </v>
          </cell>
          <cell r="F535">
            <v>65</v>
          </cell>
          <cell r="G535">
            <v>-1</v>
          </cell>
          <cell r="H535" t="str">
            <v>  </v>
          </cell>
        </row>
        <row r="536">
          <cell r="A536" t="str">
            <v>Holzingenieur</v>
          </cell>
          <cell r="B536" t="str">
            <v>1</v>
          </cell>
          <cell r="C536" t="str">
            <v> </v>
          </cell>
          <cell r="D536" t="str">
            <v> </v>
          </cell>
          <cell r="E536" t="str">
            <v> </v>
          </cell>
          <cell r="F536" t="str">
            <v> </v>
          </cell>
          <cell r="G536">
            <v>-1</v>
          </cell>
          <cell r="H536" t="str">
            <v>  </v>
          </cell>
        </row>
        <row r="537">
          <cell r="A537" t="str">
            <v>Holzkonstruktionsbauer</v>
          </cell>
          <cell r="B537" t="str">
            <v>3</v>
          </cell>
          <cell r="C537" t="str">
            <v> </v>
          </cell>
          <cell r="D537" t="str">
            <v>1,2</v>
          </cell>
          <cell r="E537" t="str">
            <v> </v>
          </cell>
          <cell r="F537">
            <v>65</v>
          </cell>
          <cell r="G537">
            <v>-1</v>
          </cell>
          <cell r="H537" t="str">
            <v>  </v>
          </cell>
        </row>
        <row r="538">
          <cell r="A538" t="str">
            <v>Holzmechaniker</v>
          </cell>
          <cell r="B538" t="str">
            <v>3</v>
          </cell>
          <cell r="C538" t="str">
            <v> </v>
          </cell>
          <cell r="D538" t="str">
            <v> </v>
          </cell>
          <cell r="E538" t="str">
            <v> </v>
          </cell>
          <cell r="F538">
            <v>65</v>
          </cell>
          <cell r="G538">
            <v>-1</v>
          </cell>
          <cell r="H538" t="str">
            <v>  </v>
          </cell>
        </row>
        <row r="539">
          <cell r="A539" t="str">
            <v>Holzrücker - Forstwirtschaft</v>
          </cell>
          <cell r="B539" t="str">
            <v>4</v>
          </cell>
          <cell r="C539" t="str">
            <v> </v>
          </cell>
          <cell r="D539" t="str">
            <v> </v>
          </cell>
          <cell r="E539" t="str">
            <v> </v>
          </cell>
          <cell r="F539">
            <v>65</v>
          </cell>
          <cell r="G539">
            <v>-1</v>
          </cell>
          <cell r="H539" t="str">
            <v>  </v>
          </cell>
        </row>
        <row r="540">
          <cell r="A540" t="str">
            <v>Holzschäler</v>
          </cell>
          <cell r="B540" t="str">
            <v>3</v>
          </cell>
          <cell r="C540" t="str">
            <v> </v>
          </cell>
          <cell r="D540" t="str">
            <v> </v>
          </cell>
          <cell r="E540" t="str">
            <v> </v>
          </cell>
          <cell r="F540">
            <v>65</v>
          </cell>
          <cell r="G540">
            <v>-1</v>
          </cell>
          <cell r="H540" t="str">
            <v>  </v>
          </cell>
        </row>
        <row r="541">
          <cell r="A541" t="str">
            <v>Holztechnikingenieur</v>
          </cell>
          <cell r="B541" t="str">
            <v>1</v>
          </cell>
          <cell r="C541" t="str">
            <v> </v>
          </cell>
          <cell r="D541" t="str">
            <v> </v>
          </cell>
          <cell r="E541" t="str">
            <v> </v>
          </cell>
          <cell r="F541" t="str">
            <v> </v>
          </cell>
          <cell r="G541">
            <v>-1</v>
          </cell>
          <cell r="H541" t="str">
            <v>  </v>
          </cell>
        </row>
        <row r="542">
          <cell r="A542" t="str">
            <v>Holzwollemacher</v>
          </cell>
          <cell r="B542" t="str">
            <v>3</v>
          </cell>
          <cell r="C542" t="str">
            <v> </v>
          </cell>
          <cell r="D542" t="str">
            <v> </v>
          </cell>
          <cell r="E542" t="str">
            <v> </v>
          </cell>
          <cell r="F542">
            <v>65</v>
          </cell>
          <cell r="G542">
            <v>-1</v>
          </cell>
          <cell r="H542" t="str">
            <v>  </v>
          </cell>
        </row>
        <row r="543">
          <cell r="A543" t="str">
            <v>Hörgeräteakustiker</v>
          </cell>
          <cell r="B543" t="str">
            <v>2</v>
          </cell>
          <cell r="C543" t="str">
            <v> </v>
          </cell>
          <cell r="D543" t="str">
            <v> </v>
          </cell>
          <cell r="E543" t="str">
            <v> </v>
          </cell>
          <cell r="F543" t="str">
            <v> </v>
          </cell>
          <cell r="G543">
            <v>-1</v>
          </cell>
          <cell r="H543" t="str">
            <v>  </v>
          </cell>
        </row>
        <row r="544">
          <cell r="A544" t="str">
            <v>Hörspieler</v>
          </cell>
          <cell r="B544" t="str">
            <v>2</v>
          </cell>
          <cell r="C544" t="str">
            <v> </v>
          </cell>
          <cell r="D544" t="str">
            <v> </v>
          </cell>
          <cell r="E544" t="str">
            <v> </v>
          </cell>
          <cell r="F544" t="str">
            <v> </v>
          </cell>
          <cell r="G544">
            <v>-1</v>
          </cell>
          <cell r="H544" t="str">
            <v>  </v>
          </cell>
        </row>
        <row r="545">
          <cell r="A545" t="str">
            <v>Hotel- und Gaststättengehilfe</v>
          </cell>
          <cell r="B545" t="str">
            <v>3</v>
          </cell>
          <cell r="C545" t="str">
            <v> </v>
          </cell>
          <cell r="D545" t="str">
            <v> </v>
          </cell>
          <cell r="E545" t="str">
            <v> </v>
          </cell>
          <cell r="F545">
            <v>65</v>
          </cell>
          <cell r="G545">
            <v>-1</v>
          </cell>
          <cell r="H545" t="str">
            <v>  </v>
          </cell>
        </row>
        <row r="546">
          <cell r="A546" t="str">
            <v>Hotelbetriebswirt</v>
          </cell>
          <cell r="B546" t="str">
            <v>1</v>
          </cell>
          <cell r="C546" t="str">
            <v> </v>
          </cell>
          <cell r="D546" t="str">
            <v> </v>
          </cell>
          <cell r="E546" t="str">
            <v> </v>
          </cell>
          <cell r="F546" t="str">
            <v> </v>
          </cell>
          <cell r="G546">
            <v>-1</v>
          </cell>
          <cell r="H546" t="str">
            <v>  </v>
          </cell>
        </row>
        <row r="547">
          <cell r="A547" t="str">
            <v>Hoteldirektrice</v>
          </cell>
          <cell r="B547" t="str">
            <v>2</v>
          </cell>
          <cell r="C547" t="str">
            <v> </v>
          </cell>
          <cell r="D547" t="str">
            <v> </v>
          </cell>
          <cell r="E547" t="str">
            <v> </v>
          </cell>
          <cell r="F547" t="str">
            <v> </v>
          </cell>
          <cell r="G547">
            <v>-1</v>
          </cell>
          <cell r="H547" t="str">
            <v>  </v>
          </cell>
        </row>
        <row r="548">
          <cell r="A548" t="str">
            <v>Hoteldirektrice (ausschließlich verwaltend tätig - Einkommen &gt; 40.000 €)</v>
          </cell>
          <cell r="B548" t="str">
            <v>1</v>
          </cell>
          <cell r="C548" t="str">
            <v> </v>
          </cell>
          <cell r="D548" t="str">
            <v> </v>
          </cell>
          <cell r="E548" t="str">
            <v> </v>
          </cell>
          <cell r="F548" t="str">
            <v> </v>
          </cell>
          <cell r="G548">
            <v>-1</v>
          </cell>
          <cell r="H548" t="str">
            <v>  </v>
          </cell>
        </row>
        <row r="549">
          <cell r="A549" t="str">
            <v>Hotelfachmann</v>
          </cell>
          <cell r="B549" t="str">
            <v>2</v>
          </cell>
          <cell r="C549" t="str">
            <v> </v>
          </cell>
          <cell r="D549" t="str">
            <v> </v>
          </cell>
          <cell r="E549" t="str">
            <v> </v>
          </cell>
          <cell r="F549" t="str">
            <v> </v>
          </cell>
          <cell r="G549">
            <v>-1</v>
          </cell>
          <cell r="H549" t="str">
            <v>  </v>
          </cell>
        </row>
        <row r="550">
          <cell r="A550" t="str">
            <v>Hotelfachmann (ausschließlich verwaltend tätig - Einkommen &gt; 40.000 €)</v>
          </cell>
          <cell r="B550" t="str">
            <v>1</v>
          </cell>
          <cell r="C550" t="str">
            <v> </v>
          </cell>
          <cell r="D550" t="str">
            <v> </v>
          </cell>
          <cell r="E550" t="str">
            <v> </v>
          </cell>
          <cell r="F550" t="str">
            <v> </v>
          </cell>
          <cell r="G550">
            <v>-1</v>
          </cell>
          <cell r="H550" t="str">
            <v>  </v>
          </cell>
        </row>
        <row r="551">
          <cell r="A551" t="str">
            <v>Hotelier (Innendienst)</v>
          </cell>
          <cell r="B551" t="str">
            <v>1</v>
          </cell>
          <cell r="C551" t="str">
            <v> </v>
          </cell>
          <cell r="D551" t="str">
            <v> </v>
          </cell>
          <cell r="E551" t="str">
            <v> </v>
          </cell>
          <cell r="F551" t="str">
            <v> </v>
          </cell>
          <cell r="G551">
            <v>-1</v>
          </cell>
          <cell r="H551" t="str">
            <v>  </v>
          </cell>
        </row>
        <row r="552">
          <cell r="A552" t="str">
            <v>Hotelier (mit mehr als 20% Außendienstanteil)</v>
          </cell>
          <cell r="B552" t="str">
            <v>2</v>
          </cell>
          <cell r="C552" t="str">
            <v> </v>
          </cell>
          <cell r="D552" t="str">
            <v> </v>
          </cell>
          <cell r="E552" t="str">
            <v> </v>
          </cell>
          <cell r="F552" t="str">
            <v> </v>
          </cell>
          <cell r="G552">
            <v>-1</v>
          </cell>
          <cell r="H552" t="str">
            <v>  </v>
          </cell>
        </row>
        <row r="553">
          <cell r="A553" t="str">
            <v>Hotelier (überwiegend körperlich oder stehend tätig)</v>
          </cell>
          <cell r="B553" t="str">
            <v>2</v>
          </cell>
          <cell r="C553" t="str">
            <v> </v>
          </cell>
          <cell r="D553" t="str">
            <v> </v>
          </cell>
          <cell r="E553" t="str">
            <v> </v>
          </cell>
          <cell r="F553" t="str">
            <v> </v>
          </cell>
          <cell r="G553">
            <v>-1</v>
          </cell>
          <cell r="H553" t="str">
            <v>  </v>
          </cell>
        </row>
        <row r="554">
          <cell r="A554" t="str">
            <v>Hotelkaufmann (Innendienst)</v>
          </cell>
          <cell r="B554" t="str">
            <v>1</v>
          </cell>
          <cell r="C554" t="str">
            <v> </v>
          </cell>
          <cell r="D554" t="str">
            <v> </v>
          </cell>
          <cell r="E554" t="str">
            <v> </v>
          </cell>
          <cell r="F554" t="str">
            <v> </v>
          </cell>
          <cell r="G554">
            <v>-1</v>
          </cell>
          <cell r="H554" t="str">
            <v>  </v>
          </cell>
        </row>
        <row r="555">
          <cell r="A555" t="str">
            <v>Hotelkaufmann (mit mehr als 20% Außendienstanteil)</v>
          </cell>
          <cell r="B555" t="str">
            <v>2</v>
          </cell>
          <cell r="C555" t="str">
            <v> </v>
          </cell>
          <cell r="D555" t="str">
            <v> </v>
          </cell>
          <cell r="E555" t="str">
            <v> </v>
          </cell>
          <cell r="F555" t="str">
            <v> </v>
          </cell>
          <cell r="G555">
            <v>-1</v>
          </cell>
          <cell r="H555" t="str">
            <v>  </v>
          </cell>
        </row>
        <row r="556">
          <cell r="A556" t="str">
            <v>Hotelkaufmann (überwiegend körperlich oder stehend tätig)</v>
          </cell>
          <cell r="B556" t="str">
            <v>2</v>
          </cell>
          <cell r="C556" t="str">
            <v> </v>
          </cell>
          <cell r="D556" t="str">
            <v> </v>
          </cell>
          <cell r="E556" t="str">
            <v> </v>
          </cell>
          <cell r="F556" t="str">
            <v> </v>
          </cell>
          <cell r="G556">
            <v>-1</v>
          </cell>
          <cell r="H556" t="str">
            <v>  </v>
          </cell>
        </row>
        <row r="557">
          <cell r="A557" t="str">
            <v>Hotelsekretär</v>
          </cell>
          <cell r="B557" t="str">
            <v>2</v>
          </cell>
          <cell r="C557" t="str">
            <v> </v>
          </cell>
          <cell r="D557" t="str">
            <v> </v>
          </cell>
          <cell r="E557" t="str">
            <v> </v>
          </cell>
          <cell r="F557" t="str">
            <v> </v>
          </cell>
          <cell r="G557">
            <v>-1</v>
          </cell>
          <cell r="H557" t="str">
            <v>  </v>
          </cell>
        </row>
        <row r="558">
          <cell r="A558" t="str">
            <v>Hotelsekretär (ausschließlich verwaltend tätig - Einkommen &gt; 40.000 €)</v>
          </cell>
          <cell r="B558" t="str">
            <v>1</v>
          </cell>
          <cell r="C558" t="str">
            <v> </v>
          </cell>
          <cell r="D558" t="str">
            <v> </v>
          </cell>
          <cell r="E558" t="str">
            <v> </v>
          </cell>
          <cell r="F558" t="str">
            <v> </v>
          </cell>
          <cell r="G558">
            <v>-1</v>
          </cell>
          <cell r="H558" t="str">
            <v>  </v>
          </cell>
        </row>
        <row r="559">
          <cell r="A559" t="str">
            <v>Humangenetiker</v>
          </cell>
          <cell r="B559" t="str">
            <v>1+</v>
          </cell>
          <cell r="C559" t="str">
            <v> </v>
          </cell>
          <cell r="D559" t="str">
            <v> </v>
          </cell>
          <cell r="E559" t="str">
            <v> </v>
          </cell>
          <cell r="F559" t="str">
            <v> </v>
          </cell>
          <cell r="G559">
            <v>-1</v>
          </cell>
          <cell r="H559" t="str">
            <v>  </v>
          </cell>
        </row>
        <row r="560">
          <cell r="A560" t="str">
            <v>Hundefriseur</v>
          </cell>
          <cell r="B560" t="str">
            <v>3</v>
          </cell>
          <cell r="C560" t="str">
            <v> </v>
          </cell>
          <cell r="D560" t="str">
            <v> </v>
          </cell>
          <cell r="E560" t="str">
            <v> </v>
          </cell>
          <cell r="F560">
            <v>65</v>
          </cell>
          <cell r="G560">
            <v>-1</v>
          </cell>
          <cell r="H560" t="str">
            <v>  </v>
          </cell>
        </row>
        <row r="561">
          <cell r="A561" t="str">
            <v>Hundetrimmer</v>
          </cell>
          <cell r="B561" t="str">
            <v>3</v>
          </cell>
          <cell r="C561" t="str">
            <v> </v>
          </cell>
          <cell r="D561" t="str">
            <v> </v>
          </cell>
          <cell r="E561" t="str">
            <v> </v>
          </cell>
          <cell r="F561">
            <v>65</v>
          </cell>
          <cell r="G561">
            <v>-1</v>
          </cell>
          <cell r="H561" t="str">
            <v>  </v>
          </cell>
        </row>
        <row r="562">
          <cell r="A562" t="str">
            <v>Hundezüchter</v>
          </cell>
          <cell r="B562" t="str">
            <v>3</v>
          </cell>
          <cell r="C562" t="str">
            <v> </v>
          </cell>
          <cell r="D562" t="str">
            <v> </v>
          </cell>
          <cell r="E562" t="str">
            <v> </v>
          </cell>
          <cell r="F562">
            <v>65</v>
          </cell>
          <cell r="G562">
            <v>-1</v>
          </cell>
          <cell r="H562" t="str">
            <v>  </v>
          </cell>
        </row>
        <row r="563">
          <cell r="A563" t="str">
            <v>Hüttenfacharbeiter</v>
          </cell>
          <cell r="B563" t="str">
            <v>3</v>
          </cell>
          <cell r="C563" t="str">
            <v> </v>
          </cell>
          <cell r="D563" t="str">
            <v> </v>
          </cell>
          <cell r="E563" t="str">
            <v> </v>
          </cell>
          <cell r="F563">
            <v>65</v>
          </cell>
          <cell r="G563">
            <v>-1</v>
          </cell>
          <cell r="H563" t="str">
            <v>  </v>
          </cell>
        </row>
        <row r="564">
          <cell r="A564" t="str">
            <v>Hydrauliker</v>
          </cell>
          <cell r="B564" t="str">
            <v>4</v>
          </cell>
          <cell r="C564" t="str">
            <v>3</v>
          </cell>
          <cell r="D564" t="str">
            <v>1,2</v>
          </cell>
          <cell r="E564" t="str">
            <v> </v>
          </cell>
          <cell r="F564">
            <v>55</v>
          </cell>
          <cell r="G564">
            <v>-1</v>
          </cell>
          <cell r="H564" t="str">
            <v>  </v>
          </cell>
        </row>
        <row r="565">
          <cell r="A565" t="str">
            <v>Imbissbudenpächter</v>
          </cell>
          <cell r="B565" t="str">
            <v>3</v>
          </cell>
          <cell r="C565" t="str">
            <v> </v>
          </cell>
          <cell r="D565" t="str">
            <v> </v>
          </cell>
          <cell r="E565" t="str">
            <v> </v>
          </cell>
          <cell r="F565">
            <v>65</v>
          </cell>
          <cell r="G565">
            <v>-1</v>
          </cell>
          <cell r="H565" t="str">
            <v>  </v>
          </cell>
        </row>
        <row r="566">
          <cell r="A566" t="str">
            <v>Imbissstubenbesitzer</v>
          </cell>
          <cell r="B566" t="str">
            <v>3</v>
          </cell>
          <cell r="C566" t="str">
            <v> </v>
          </cell>
          <cell r="D566" t="str">
            <v> </v>
          </cell>
          <cell r="E566" t="str">
            <v> </v>
          </cell>
          <cell r="F566">
            <v>65</v>
          </cell>
          <cell r="G566">
            <v>-1</v>
          </cell>
          <cell r="H566" t="str">
            <v>  </v>
          </cell>
        </row>
        <row r="567">
          <cell r="A567" t="str">
            <v>Imker</v>
          </cell>
          <cell r="B567" t="str">
            <v>3</v>
          </cell>
          <cell r="C567" t="str">
            <v> </v>
          </cell>
          <cell r="D567" t="str">
            <v> </v>
          </cell>
          <cell r="E567" t="str">
            <v> </v>
          </cell>
          <cell r="F567">
            <v>65</v>
          </cell>
          <cell r="G567">
            <v>-1</v>
          </cell>
          <cell r="H567" t="str">
            <v>  </v>
          </cell>
        </row>
        <row r="568">
          <cell r="A568" t="str">
            <v>Immobilienkaufmann (Innendienst)</v>
          </cell>
          <cell r="B568" t="str">
            <v>1</v>
          </cell>
          <cell r="C568" t="str">
            <v> </v>
          </cell>
          <cell r="D568" t="str">
            <v> </v>
          </cell>
          <cell r="E568" t="str">
            <v> </v>
          </cell>
          <cell r="F568" t="str">
            <v> </v>
          </cell>
          <cell r="G568">
            <v>-1</v>
          </cell>
          <cell r="H568" t="str">
            <v>  </v>
          </cell>
        </row>
        <row r="569">
          <cell r="A569" t="str">
            <v>Immobilienkaufmann (mit mehr als 20% Außendienstanteil)</v>
          </cell>
          <cell r="B569" t="str">
            <v>2</v>
          </cell>
          <cell r="C569" t="str">
            <v> </v>
          </cell>
          <cell r="D569" t="str">
            <v> </v>
          </cell>
          <cell r="E569" t="str">
            <v> </v>
          </cell>
          <cell r="F569" t="str">
            <v> </v>
          </cell>
          <cell r="G569">
            <v>-1</v>
          </cell>
          <cell r="H569" t="str">
            <v>  </v>
          </cell>
        </row>
        <row r="570">
          <cell r="A570" t="str">
            <v>Immobilienkaufmann (überwiegend körperlich oder stehend tätig)</v>
          </cell>
          <cell r="B570" t="str">
            <v>2</v>
          </cell>
          <cell r="C570" t="str">
            <v> </v>
          </cell>
          <cell r="D570" t="str">
            <v> </v>
          </cell>
          <cell r="E570" t="str">
            <v> </v>
          </cell>
          <cell r="F570" t="str">
            <v> </v>
          </cell>
          <cell r="G570">
            <v>-1</v>
          </cell>
          <cell r="H570" t="str">
            <v>  </v>
          </cell>
        </row>
        <row r="571">
          <cell r="A571" t="str">
            <v>Immobilienmakler (Innendienst)</v>
          </cell>
          <cell r="B571" t="str">
            <v>1</v>
          </cell>
          <cell r="C571" t="str">
            <v> </v>
          </cell>
          <cell r="D571" t="str">
            <v> </v>
          </cell>
          <cell r="E571" t="str">
            <v> </v>
          </cell>
          <cell r="F571" t="str">
            <v> </v>
          </cell>
          <cell r="G571">
            <v>-1</v>
          </cell>
          <cell r="H571" t="str">
            <v>  </v>
          </cell>
        </row>
        <row r="572">
          <cell r="A572" t="str">
            <v>Immobilienmakler (mit mehr als 20% Außendienstanteil)</v>
          </cell>
          <cell r="B572" t="str">
            <v>2</v>
          </cell>
          <cell r="C572" t="str">
            <v> </v>
          </cell>
          <cell r="D572" t="str">
            <v> </v>
          </cell>
          <cell r="E572" t="str">
            <v> </v>
          </cell>
          <cell r="F572" t="str">
            <v> </v>
          </cell>
          <cell r="G572">
            <v>-1</v>
          </cell>
          <cell r="H572" t="str">
            <v>  </v>
          </cell>
        </row>
        <row r="573">
          <cell r="A573" t="str">
            <v>Immobilienmakler (überwiegend körperlich oder stehend tätig)</v>
          </cell>
          <cell r="B573" t="str">
            <v>2</v>
          </cell>
          <cell r="C573" t="str">
            <v> </v>
          </cell>
          <cell r="D573" t="str">
            <v> </v>
          </cell>
          <cell r="E573" t="str">
            <v> </v>
          </cell>
          <cell r="F573" t="str">
            <v> </v>
          </cell>
          <cell r="G573">
            <v>-1</v>
          </cell>
          <cell r="H573" t="str">
            <v>  </v>
          </cell>
        </row>
        <row r="574">
          <cell r="A574" t="str">
            <v>Industrialdesigner</v>
          </cell>
          <cell r="B574" t="str">
            <v>2</v>
          </cell>
          <cell r="C574" t="str">
            <v> </v>
          </cell>
          <cell r="D574" t="str">
            <v> </v>
          </cell>
          <cell r="E574" t="str">
            <v> </v>
          </cell>
          <cell r="F574">
            <v>65</v>
          </cell>
          <cell r="G574">
            <v>-1</v>
          </cell>
          <cell r="H574" t="str">
            <v>  </v>
          </cell>
        </row>
        <row r="575">
          <cell r="A575" t="str">
            <v>Industriebuchbinder</v>
          </cell>
          <cell r="B575" t="str">
            <v>3</v>
          </cell>
          <cell r="C575" t="str">
            <v> </v>
          </cell>
          <cell r="D575" t="str">
            <v> </v>
          </cell>
          <cell r="E575" t="str">
            <v> </v>
          </cell>
          <cell r="F575">
            <v>65</v>
          </cell>
          <cell r="G575">
            <v>-1</v>
          </cell>
          <cell r="H575" t="str">
            <v>  </v>
          </cell>
        </row>
        <row r="576">
          <cell r="A576" t="str">
            <v>Industrieelektroniker</v>
          </cell>
          <cell r="B576" t="str">
            <v>2</v>
          </cell>
          <cell r="C576" t="str">
            <v> </v>
          </cell>
          <cell r="D576" t="str">
            <v> </v>
          </cell>
          <cell r="E576" t="str">
            <v> </v>
          </cell>
          <cell r="F576" t="str">
            <v> </v>
          </cell>
          <cell r="G576">
            <v>-1</v>
          </cell>
          <cell r="H576" t="str">
            <v>  </v>
          </cell>
        </row>
        <row r="577">
          <cell r="A577" t="str">
            <v>Industriefotograf</v>
          </cell>
          <cell r="B577" t="str">
            <v>2</v>
          </cell>
          <cell r="C577" t="str">
            <v> </v>
          </cell>
          <cell r="D577" t="str">
            <v> </v>
          </cell>
          <cell r="E577" t="str">
            <v> </v>
          </cell>
          <cell r="F577" t="str">
            <v> </v>
          </cell>
          <cell r="G577">
            <v>-1</v>
          </cell>
          <cell r="H577" t="str">
            <v>FB Ausland</v>
          </cell>
        </row>
        <row r="578">
          <cell r="A578" t="str">
            <v>Industriekaufmann (Innendienst)</v>
          </cell>
          <cell r="B578" t="str">
            <v>1</v>
          </cell>
          <cell r="C578" t="str">
            <v> </v>
          </cell>
          <cell r="D578" t="str">
            <v> </v>
          </cell>
          <cell r="E578" t="str">
            <v> </v>
          </cell>
          <cell r="F578" t="str">
            <v> </v>
          </cell>
          <cell r="G578">
            <v>-1</v>
          </cell>
          <cell r="H578" t="str">
            <v>  </v>
          </cell>
        </row>
        <row r="579">
          <cell r="A579" t="str">
            <v>Industriekaufmann (mit mehr als 20% Außendienstanteil)</v>
          </cell>
          <cell r="B579" t="str">
            <v>2</v>
          </cell>
          <cell r="C579" t="str">
            <v> </v>
          </cell>
          <cell r="D579" t="str">
            <v> </v>
          </cell>
          <cell r="E579" t="str">
            <v> </v>
          </cell>
          <cell r="F579" t="str">
            <v> </v>
          </cell>
          <cell r="G579">
            <v>-1</v>
          </cell>
          <cell r="H579" t="str">
            <v>  </v>
          </cell>
        </row>
        <row r="580">
          <cell r="A580" t="str">
            <v>Industriekaufmann (überwiegend körperlich oder stehend tätig)</v>
          </cell>
          <cell r="B580" t="str">
            <v>2</v>
          </cell>
          <cell r="C580" t="str">
            <v> </v>
          </cell>
          <cell r="D580" t="str">
            <v> </v>
          </cell>
          <cell r="E580" t="str">
            <v> </v>
          </cell>
          <cell r="F580" t="str">
            <v> </v>
          </cell>
          <cell r="G580">
            <v>-1</v>
          </cell>
          <cell r="H580" t="str">
            <v>  </v>
          </cell>
        </row>
        <row r="581">
          <cell r="A581" t="str">
            <v>Industriekeramiker</v>
          </cell>
          <cell r="B581" t="str">
            <v>3</v>
          </cell>
          <cell r="C581" t="str">
            <v> </v>
          </cell>
          <cell r="D581" t="str">
            <v> </v>
          </cell>
          <cell r="E581" t="str">
            <v> </v>
          </cell>
          <cell r="F581">
            <v>65</v>
          </cell>
          <cell r="G581">
            <v>-1</v>
          </cell>
          <cell r="H581" t="str">
            <v>  </v>
          </cell>
        </row>
        <row r="582">
          <cell r="A582" t="str">
            <v>Industriemechaniker</v>
          </cell>
          <cell r="B582" t="str">
            <v>3</v>
          </cell>
          <cell r="C582" t="str">
            <v> </v>
          </cell>
          <cell r="D582" t="str">
            <v> </v>
          </cell>
          <cell r="E582" t="str">
            <v> </v>
          </cell>
          <cell r="F582">
            <v>65</v>
          </cell>
          <cell r="G582">
            <v>-1</v>
          </cell>
          <cell r="H582" t="str">
            <v>  </v>
          </cell>
        </row>
        <row r="583">
          <cell r="A583" t="str">
            <v>Informatiker/Fachinformatiker</v>
          </cell>
          <cell r="B583" t="str">
            <v>1</v>
          </cell>
          <cell r="C583" t="str">
            <v> </v>
          </cell>
          <cell r="D583" t="str">
            <v> </v>
          </cell>
          <cell r="E583" t="str">
            <v> </v>
          </cell>
          <cell r="F583" t="str">
            <v> </v>
          </cell>
          <cell r="G583">
            <v>-1</v>
          </cell>
          <cell r="H583" t="str">
            <v>  </v>
          </cell>
        </row>
        <row r="584">
          <cell r="A584" t="str">
            <v>Informatiker/Fachinformatiker (o. Diplom)(Innendienst)</v>
          </cell>
          <cell r="B584" t="str">
            <v>1</v>
          </cell>
          <cell r="C584" t="str">
            <v> </v>
          </cell>
          <cell r="D584" t="str">
            <v> </v>
          </cell>
          <cell r="E584" t="str">
            <v> </v>
          </cell>
          <cell r="F584" t="str">
            <v> </v>
          </cell>
          <cell r="G584">
            <v>-1</v>
          </cell>
          <cell r="H584" t="str">
            <v>  </v>
          </cell>
        </row>
        <row r="585">
          <cell r="A585" t="str">
            <v>Informatiker/Fachinformatiker (o. Diplom)(m. mehr als 20% Außendienstanteil)</v>
          </cell>
          <cell r="B585" t="str">
            <v>2</v>
          </cell>
          <cell r="C585" t="str">
            <v> </v>
          </cell>
          <cell r="D585" t="str">
            <v> </v>
          </cell>
          <cell r="E585" t="str">
            <v> </v>
          </cell>
          <cell r="F585" t="str">
            <v> </v>
          </cell>
          <cell r="G585">
            <v>-1</v>
          </cell>
          <cell r="H585" t="str">
            <v>  </v>
          </cell>
        </row>
        <row r="586">
          <cell r="A586" t="str">
            <v>Informatiker/Fachinformatiker (o. Diplom)(überw. körperl. oder stehend tätig)</v>
          </cell>
          <cell r="B586" t="str">
            <v>2</v>
          </cell>
          <cell r="C586" t="str">
            <v> </v>
          </cell>
          <cell r="D586" t="str">
            <v> </v>
          </cell>
          <cell r="E586" t="str">
            <v> </v>
          </cell>
          <cell r="F586" t="str">
            <v> </v>
          </cell>
          <cell r="G586">
            <v>-1</v>
          </cell>
          <cell r="H586" t="str">
            <v>  </v>
          </cell>
        </row>
        <row r="587">
          <cell r="A587" t="str">
            <v>Informationselektroniker</v>
          </cell>
          <cell r="B587" t="str">
            <v>2</v>
          </cell>
          <cell r="C587" t="str">
            <v> </v>
          </cell>
          <cell r="D587" t="str">
            <v> </v>
          </cell>
          <cell r="E587" t="str">
            <v> </v>
          </cell>
          <cell r="F587" t="str">
            <v> </v>
          </cell>
          <cell r="G587">
            <v>-1</v>
          </cell>
          <cell r="H587" t="str">
            <v>  </v>
          </cell>
        </row>
        <row r="588">
          <cell r="A588" t="str">
            <v>Ingenieur</v>
          </cell>
          <cell r="B588" t="str">
            <v>1</v>
          </cell>
          <cell r="C588" t="str">
            <v> </v>
          </cell>
          <cell r="D588" t="str">
            <v> </v>
          </cell>
          <cell r="E588" t="str">
            <v> </v>
          </cell>
          <cell r="F588" t="str">
            <v> </v>
          </cell>
          <cell r="G588">
            <v>-1</v>
          </cell>
          <cell r="H588" t="str">
            <v>  </v>
          </cell>
        </row>
        <row r="589">
          <cell r="A589" t="str">
            <v>Innenarchitekt</v>
          </cell>
          <cell r="B589" t="str">
            <v>1</v>
          </cell>
          <cell r="C589" t="str">
            <v> </v>
          </cell>
          <cell r="D589" t="str">
            <v> </v>
          </cell>
          <cell r="E589" t="str">
            <v> </v>
          </cell>
          <cell r="F589" t="str">
            <v> </v>
          </cell>
          <cell r="G589">
            <v>-1</v>
          </cell>
          <cell r="H589" t="str">
            <v>  </v>
          </cell>
        </row>
        <row r="590">
          <cell r="A590" t="str">
            <v>Inspizient</v>
          </cell>
          <cell r="B590" t="str">
            <v>3</v>
          </cell>
          <cell r="C590" t="str">
            <v> </v>
          </cell>
          <cell r="D590" t="str">
            <v> </v>
          </cell>
          <cell r="E590" t="str">
            <v> </v>
          </cell>
          <cell r="F590">
            <v>65</v>
          </cell>
          <cell r="G590">
            <v>-1</v>
          </cell>
          <cell r="H590" t="str">
            <v>  </v>
          </cell>
        </row>
        <row r="591">
          <cell r="A591" t="str">
            <v>Installateur und Spengler</v>
          </cell>
          <cell r="B591" t="str">
            <v>3</v>
          </cell>
          <cell r="C591" t="str">
            <v> </v>
          </cell>
          <cell r="D591" t="str">
            <v> </v>
          </cell>
          <cell r="E591" t="str">
            <v> </v>
          </cell>
          <cell r="F591">
            <v>65</v>
          </cell>
          <cell r="G591">
            <v>-1</v>
          </cell>
          <cell r="H591" t="str">
            <v>  </v>
          </cell>
        </row>
        <row r="592">
          <cell r="A592" t="str">
            <v>Instrumentallehrer (fest angestellt)</v>
          </cell>
          <cell r="B592" t="str">
            <v>2</v>
          </cell>
          <cell r="C592" t="str">
            <v> </v>
          </cell>
          <cell r="D592" t="str">
            <v> </v>
          </cell>
          <cell r="E592" t="str">
            <v> </v>
          </cell>
          <cell r="F592">
            <v>65</v>
          </cell>
          <cell r="G592">
            <v>-1</v>
          </cell>
          <cell r="H592" t="str">
            <v>  </v>
          </cell>
        </row>
        <row r="593">
          <cell r="A593" t="str">
            <v>Intensivpfleger</v>
          </cell>
          <cell r="B593" t="str">
            <v>3</v>
          </cell>
          <cell r="C593" t="str">
            <v> </v>
          </cell>
          <cell r="D593" t="str">
            <v> </v>
          </cell>
          <cell r="E593" t="str">
            <v> </v>
          </cell>
          <cell r="F593">
            <v>65</v>
          </cell>
          <cell r="G593">
            <v>-1</v>
          </cell>
          <cell r="H593" t="str">
            <v>  </v>
          </cell>
        </row>
        <row r="594">
          <cell r="A594" t="str">
            <v>Internet-Designer</v>
          </cell>
          <cell r="B594" t="str">
            <v>2</v>
          </cell>
          <cell r="C594" t="str">
            <v> </v>
          </cell>
          <cell r="D594" t="str">
            <v> </v>
          </cell>
          <cell r="E594" t="str">
            <v> </v>
          </cell>
          <cell r="F594">
            <v>65</v>
          </cell>
          <cell r="G594">
            <v>-1</v>
          </cell>
          <cell r="H594" t="str">
            <v>  </v>
          </cell>
        </row>
        <row r="595">
          <cell r="A595" t="str">
            <v>Internist</v>
          </cell>
          <cell r="B595" t="str">
            <v>1+</v>
          </cell>
          <cell r="C595" t="str">
            <v> </v>
          </cell>
          <cell r="D595" t="str">
            <v> </v>
          </cell>
          <cell r="E595" t="str">
            <v> </v>
          </cell>
          <cell r="F595" t="str">
            <v> </v>
          </cell>
          <cell r="G595">
            <v>-1</v>
          </cell>
          <cell r="H595" t="str">
            <v>  </v>
          </cell>
        </row>
        <row r="596">
          <cell r="A596" t="str">
            <v>Investitionsberater (Innendienst)</v>
          </cell>
          <cell r="B596" t="str">
            <v>1</v>
          </cell>
          <cell r="C596" t="str">
            <v> </v>
          </cell>
          <cell r="D596" t="str">
            <v> </v>
          </cell>
          <cell r="E596" t="str">
            <v> </v>
          </cell>
          <cell r="F596" t="str">
            <v> </v>
          </cell>
          <cell r="G596">
            <v>-1</v>
          </cell>
          <cell r="H596" t="str">
            <v>  </v>
          </cell>
        </row>
        <row r="597">
          <cell r="A597" t="str">
            <v>Investitionsberater (mit mehr als 20% Außendienstanteil)</v>
          </cell>
          <cell r="B597" t="str">
            <v>2</v>
          </cell>
          <cell r="C597" t="str">
            <v> </v>
          </cell>
          <cell r="D597" t="str">
            <v> </v>
          </cell>
          <cell r="E597" t="str">
            <v> </v>
          </cell>
          <cell r="F597" t="str">
            <v> </v>
          </cell>
          <cell r="G597">
            <v>-1</v>
          </cell>
          <cell r="H597" t="str">
            <v>  </v>
          </cell>
        </row>
        <row r="598">
          <cell r="A598" t="str">
            <v>Investitionsberater (überwiegend körperlich oder stehend tätig)</v>
          </cell>
          <cell r="B598" t="str">
            <v>2</v>
          </cell>
          <cell r="C598" t="str">
            <v> </v>
          </cell>
          <cell r="D598" t="str">
            <v> </v>
          </cell>
          <cell r="E598" t="str">
            <v> </v>
          </cell>
          <cell r="F598" t="str">
            <v> </v>
          </cell>
          <cell r="G598">
            <v>-1</v>
          </cell>
          <cell r="H598" t="str">
            <v>  </v>
          </cell>
        </row>
        <row r="599">
          <cell r="A599" t="str">
            <v>Isoliermonteur</v>
          </cell>
          <cell r="B599" t="str">
            <v>3</v>
          </cell>
          <cell r="C599" t="str">
            <v> </v>
          </cell>
          <cell r="D599" t="str">
            <v>1,2</v>
          </cell>
          <cell r="E599" t="str">
            <v> </v>
          </cell>
          <cell r="F599">
            <v>65</v>
          </cell>
          <cell r="G599">
            <v>-1</v>
          </cell>
          <cell r="H599" t="str">
            <v>  </v>
          </cell>
        </row>
        <row r="600">
          <cell r="A600" t="str">
            <v>IT-Berater (Innendienst)</v>
          </cell>
          <cell r="B600" t="str">
            <v>1</v>
          </cell>
          <cell r="C600" t="str">
            <v> </v>
          </cell>
          <cell r="D600" t="str">
            <v> </v>
          </cell>
          <cell r="E600" t="str">
            <v> </v>
          </cell>
          <cell r="F600" t="str">
            <v> </v>
          </cell>
          <cell r="G600">
            <v>-1</v>
          </cell>
          <cell r="H600" t="str">
            <v>  </v>
          </cell>
        </row>
        <row r="601">
          <cell r="A601" t="str">
            <v>IT-Berater (mit mehr als 20% Außendienstanteil)</v>
          </cell>
          <cell r="B601" t="str">
            <v>2</v>
          </cell>
          <cell r="C601" t="str">
            <v> </v>
          </cell>
          <cell r="D601" t="str">
            <v> </v>
          </cell>
          <cell r="E601" t="str">
            <v> </v>
          </cell>
          <cell r="F601" t="str">
            <v> </v>
          </cell>
          <cell r="G601">
            <v>-1</v>
          </cell>
          <cell r="H601" t="str">
            <v>  </v>
          </cell>
        </row>
        <row r="602">
          <cell r="A602" t="str">
            <v>IT-Berater (überwiegend körperlich oder stehend tätig)</v>
          </cell>
          <cell r="B602" t="str">
            <v>2</v>
          </cell>
          <cell r="C602" t="str">
            <v> </v>
          </cell>
          <cell r="D602" t="str">
            <v> </v>
          </cell>
          <cell r="E602" t="str">
            <v> </v>
          </cell>
          <cell r="F602" t="str">
            <v> </v>
          </cell>
          <cell r="G602">
            <v>-1</v>
          </cell>
          <cell r="H602" t="str">
            <v>  </v>
          </cell>
        </row>
        <row r="603">
          <cell r="A603" t="str">
            <v>Journalist - Inland</v>
          </cell>
          <cell r="B603" t="str">
            <v>2</v>
          </cell>
          <cell r="C603" t="str">
            <v> </v>
          </cell>
          <cell r="D603" t="str">
            <v> </v>
          </cell>
          <cell r="E603" t="str">
            <v> </v>
          </cell>
          <cell r="F603" t="str">
            <v> </v>
          </cell>
          <cell r="G603">
            <v>-1</v>
          </cell>
          <cell r="H603" t="str">
            <v>  </v>
          </cell>
        </row>
        <row r="604">
          <cell r="A604" t="str">
            <v>Jurist</v>
          </cell>
          <cell r="B604" t="str">
            <v>1</v>
          </cell>
          <cell r="C604" t="str">
            <v> </v>
          </cell>
          <cell r="D604" t="str">
            <v> </v>
          </cell>
          <cell r="E604" t="str">
            <v> </v>
          </cell>
          <cell r="F604" t="str">
            <v> </v>
          </cell>
          <cell r="G604">
            <v>-1</v>
          </cell>
          <cell r="H604" t="str">
            <v>  </v>
          </cell>
        </row>
        <row r="605">
          <cell r="A605" t="str">
            <v>Justizangestellter (Innendienst)</v>
          </cell>
          <cell r="B605" t="str">
            <v>1</v>
          </cell>
          <cell r="C605" t="str">
            <v> </v>
          </cell>
          <cell r="D605" t="str">
            <v> </v>
          </cell>
          <cell r="E605" t="str">
            <v> </v>
          </cell>
          <cell r="F605" t="str">
            <v> </v>
          </cell>
          <cell r="G605">
            <v>-1</v>
          </cell>
          <cell r="H605" t="str">
            <v>  </v>
          </cell>
        </row>
        <row r="606">
          <cell r="A606" t="str">
            <v>Justizangestellter (mit mehr als 20% Außendienstanteil)</v>
          </cell>
          <cell r="B606" t="str">
            <v>2</v>
          </cell>
          <cell r="C606" t="str">
            <v> </v>
          </cell>
          <cell r="D606" t="str">
            <v> </v>
          </cell>
          <cell r="E606" t="str">
            <v> </v>
          </cell>
          <cell r="F606" t="str">
            <v> </v>
          </cell>
          <cell r="G606">
            <v>-1</v>
          </cell>
          <cell r="H606" t="str">
            <v>  </v>
          </cell>
        </row>
        <row r="607">
          <cell r="A607" t="str">
            <v>Justizangestellter (überwiegend körperlich oder stehend tätig)</v>
          </cell>
          <cell r="B607" t="str">
            <v>2</v>
          </cell>
          <cell r="C607" t="str">
            <v> </v>
          </cell>
          <cell r="D607" t="str">
            <v> </v>
          </cell>
          <cell r="E607" t="str">
            <v> </v>
          </cell>
          <cell r="F607" t="str">
            <v> </v>
          </cell>
          <cell r="G607">
            <v>-1</v>
          </cell>
          <cell r="H607" t="str">
            <v>  </v>
          </cell>
        </row>
        <row r="608">
          <cell r="A608" t="str">
            <v>Justizvollzugsbeamter</v>
          </cell>
          <cell r="B608" t="str">
            <v>2</v>
          </cell>
          <cell r="C608" t="str">
            <v> </v>
          </cell>
          <cell r="D608" t="str">
            <v> </v>
          </cell>
          <cell r="E608" t="str">
            <v> </v>
          </cell>
          <cell r="F608">
            <v>55</v>
          </cell>
          <cell r="G608">
            <v>-1</v>
          </cell>
          <cell r="H608" t="str">
            <v>  </v>
          </cell>
        </row>
        <row r="609">
          <cell r="A609" t="str">
            <v>Juwelengoldschmied</v>
          </cell>
          <cell r="B609" t="str">
            <v>2</v>
          </cell>
          <cell r="C609" t="str">
            <v> </v>
          </cell>
          <cell r="D609" t="str">
            <v> </v>
          </cell>
          <cell r="E609" t="str">
            <v> </v>
          </cell>
          <cell r="F609" t="str">
            <v> </v>
          </cell>
          <cell r="G609">
            <v>-1</v>
          </cell>
          <cell r="H609" t="str">
            <v>  </v>
          </cell>
        </row>
        <row r="610">
          <cell r="A610" t="str">
            <v>Juwelier</v>
          </cell>
          <cell r="B610" t="str">
            <v>2</v>
          </cell>
          <cell r="C610" t="str">
            <v> </v>
          </cell>
          <cell r="D610" t="str">
            <v> </v>
          </cell>
          <cell r="E610" t="str">
            <v> </v>
          </cell>
          <cell r="F610" t="str">
            <v> </v>
          </cell>
          <cell r="G610">
            <v>-1</v>
          </cell>
          <cell r="H610" t="str">
            <v>  </v>
          </cell>
        </row>
        <row r="611">
          <cell r="A611" t="str">
            <v>Kachelofenbauer</v>
          </cell>
          <cell r="B611" t="str">
            <v>3</v>
          </cell>
          <cell r="C611" t="str">
            <v> </v>
          </cell>
          <cell r="D611" t="str">
            <v> </v>
          </cell>
          <cell r="E611" t="str">
            <v> </v>
          </cell>
          <cell r="F611">
            <v>65</v>
          </cell>
          <cell r="G611">
            <v>-1</v>
          </cell>
          <cell r="H611" t="str">
            <v>  </v>
          </cell>
        </row>
        <row r="612">
          <cell r="A612" t="str">
            <v>Kalanderführer (Chemie und Farbtechnik)</v>
          </cell>
          <cell r="B612" t="str">
            <v>3</v>
          </cell>
          <cell r="C612" t="str">
            <v> </v>
          </cell>
          <cell r="D612" t="str">
            <v> </v>
          </cell>
          <cell r="E612" t="str">
            <v> </v>
          </cell>
          <cell r="F612">
            <v>65</v>
          </cell>
          <cell r="G612">
            <v>-1</v>
          </cell>
          <cell r="H612" t="str">
            <v>  </v>
          </cell>
        </row>
        <row r="613">
          <cell r="A613" t="str">
            <v>Kalanderführer (Druck und Papier)</v>
          </cell>
          <cell r="B613" t="str">
            <v>3</v>
          </cell>
          <cell r="C613" t="str">
            <v> </v>
          </cell>
          <cell r="D613" t="str">
            <v> </v>
          </cell>
          <cell r="E613" t="str">
            <v> </v>
          </cell>
          <cell r="F613">
            <v>65</v>
          </cell>
          <cell r="G613">
            <v>-1</v>
          </cell>
          <cell r="H613" t="str">
            <v>  </v>
          </cell>
        </row>
        <row r="614">
          <cell r="A614" t="str">
            <v>Kameraassistent</v>
          </cell>
          <cell r="B614" t="str">
            <v>2</v>
          </cell>
          <cell r="C614" t="str">
            <v> </v>
          </cell>
          <cell r="D614" t="str">
            <v> </v>
          </cell>
          <cell r="E614" t="str">
            <v> </v>
          </cell>
          <cell r="F614" t="str">
            <v> </v>
          </cell>
          <cell r="G614">
            <v>-1</v>
          </cell>
          <cell r="H614" t="str">
            <v>  </v>
          </cell>
        </row>
        <row r="615">
          <cell r="A615" t="str">
            <v>Kameramann</v>
          </cell>
          <cell r="B615" t="str">
            <v>2</v>
          </cell>
          <cell r="C615" t="str">
            <v> </v>
          </cell>
          <cell r="D615" t="str">
            <v> </v>
          </cell>
          <cell r="E615" t="str">
            <v> </v>
          </cell>
          <cell r="F615" t="str">
            <v> </v>
          </cell>
          <cell r="G615">
            <v>-1</v>
          </cell>
          <cell r="H615" t="str">
            <v>  </v>
          </cell>
        </row>
        <row r="616">
          <cell r="A616" t="str">
            <v>Kammerjäger</v>
          </cell>
          <cell r="B616" t="str">
            <v>3</v>
          </cell>
          <cell r="C616" t="str">
            <v> </v>
          </cell>
          <cell r="D616" t="str">
            <v> </v>
          </cell>
          <cell r="E616" t="str">
            <v> </v>
          </cell>
          <cell r="F616">
            <v>65</v>
          </cell>
          <cell r="G616">
            <v>-1</v>
          </cell>
          <cell r="H616" t="str">
            <v>  </v>
          </cell>
        </row>
        <row r="617">
          <cell r="A617" t="str">
            <v>Kanalarbeiter</v>
          </cell>
          <cell r="B617" t="str">
            <v>4</v>
          </cell>
          <cell r="C617" t="str">
            <v> </v>
          </cell>
          <cell r="D617" t="str">
            <v>1,2</v>
          </cell>
          <cell r="E617" t="str">
            <v> </v>
          </cell>
          <cell r="F617">
            <v>65</v>
          </cell>
          <cell r="G617">
            <v>-1</v>
          </cell>
          <cell r="H617" t="str">
            <v>  </v>
          </cell>
        </row>
        <row r="618">
          <cell r="A618" t="str">
            <v>Kanalbauer</v>
          </cell>
          <cell r="B618" t="str">
            <v>4</v>
          </cell>
          <cell r="C618" t="str">
            <v> </v>
          </cell>
          <cell r="D618" t="str">
            <v> </v>
          </cell>
          <cell r="E618" t="str">
            <v> </v>
          </cell>
          <cell r="F618">
            <v>65</v>
          </cell>
          <cell r="G618">
            <v>-1</v>
          </cell>
          <cell r="H618" t="str">
            <v>  </v>
          </cell>
        </row>
        <row r="619">
          <cell r="A619" t="str">
            <v>Kanalisationsarbeiter</v>
          </cell>
          <cell r="B619" t="str">
            <v>4</v>
          </cell>
          <cell r="C619" t="str">
            <v> </v>
          </cell>
          <cell r="D619" t="str">
            <v>1,2</v>
          </cell>
          <cell r="E619" t="str">
            <v> </v>
          </cell>
          <cell r="F619">
            <v>65</v>
          </cell>
          <cell r="G619">
            <v>-1</v>
          </cell>
          <cell r="H619" t="str">
            <v>  </v>
          </cell>
        </row>
        <row r="620">
          <cell r="A620" t="str">
            <v>Kantenstepper</v>
          </cell>
          <cell r="B620" t="str">
            <v>3</v>
          </cell>
          <cell r="C620" t="str">
            <v> </v>
          </cell>
          <cell r="D620" t="str">
            <v> </v>
          </cell>
          <cell r="E620" t="str">
            <v> </v>
          </cell>
          <cell r="F620">
            <v>65</v>
          </cell>
          <cell r="G620">
            <v>-1</v>
          </cell>
          <cell r="H620" t="str">
            <v>  </v>
          </cell>
        </row>
        <row r="621">
          <cell r="A621" t="str">
            <v>Kapitän (Binnenschifffahrt)</v>
          </cell>
          <cell r="B621" t="str">
            <v>2</v>
          </cell>
          <cell r="C621" t="str">
            <v> </v>
          </cell>
          <cell r="D621" t="str">
            <v> </v>
          </cell>
          <cell r="E621" t="str">
            <v> </v>
          </cell>
          <cell r="F621">
            <v>65</v>
          </cell>
          <cell r="G621">
            <v>-1</v>
          </cell>
          <cell r="H621" t="str">
            <v>  </v>
          </cell>
        </row>
        <row r="622">
          <cell r="A622" t="str">
            <v>Kapitän (Hochseefischerei)</v>
          </cell>
          <cell r="B622" t="str">
            <v>2</v>
          </cell>
          <cell r="C622" t="str">
            <v> </v>
          </cell>
          <cell r="D622" t="str">
            <v>1,2</v>
          </cell>
          <cell r="E622" t="str">
            <v> </v>
          </cell>
          <cell r="F622">
            <v>60</v>
          </cell>
          <cell r="G622">
            <v>-1</v>
          </cell>
          <cell r="H622" t="str">
            <v>  </v>
          </cell>
        </row>
        <row r="623">
          <cell r="A623" t="str">
            <v>Kapitän (Seeschifffahrt)</v>
          </cell>
          <cell r="B623" t="str">
            <v>2</v>
          </cell>
          <cell r="C623" t="str">
            <v> </v>
          </cell>
          <cell r="D623" t="str">
            <v> </v>
          </cell>
          <cell r="E623" t="str">
            <v> </v>
          </cell>
          <cell r="F623" t="str">
            <v> </v>
          </cell>
          <cell r="G623">
            <v>-1</v>
          </cell>
          <cell r="H623" t="str">
            <v>  </v>
          </cell>
        </row>
        <row r="624">
          <cell r="A624" t="str">
            <v>Karbidarbeiter</v>
          </cell>
          <cell r="B624" t="str">
            <v>4</v>
          </cell>
          <cell r="C624" t="str">
            <v> </v>
          </cell>
          <cell r="D624" t="str">
            <v> </v>
          </cell>
          <cell r="E624" t="str">
            <v> </v>
          </cell>
          <cell r="F624">
            <v>65</v>
          </cell>
          <cell r="G624">
            <v>-1</v>
          </cell>
          <cell r="H624" t="str">
            <v>  </v>
          </cell>
        </row>
        <row r="625">
          <cell r="A625" t="str">
            <v>Kardiologe</v>
          </cell>
          <cell r="B625" t="str">
            <v>1+</v>
          </cell>
          <cell r="C625" t="str">
            <v> </v>
          </cell>
          <cell r="D625" t="str">
            <v> </v>
          </cell>
          <cell r="E625" t="str">
            <v> </v>
          </cell>
          <cell r="F625" t="str">
            <v> </v>
          </cell>
          <cell r="G625">
            <v>-1</v>
          </cell>
          <cell r="H625" t="str">
            <v>  </v>
          </cell>
        </row>
        <row r="626">
          <cell r="A626" t="str">
            <v>Kardiotechniker</v>
          </cell>
          <cell r="B626" t="str">
            <v>2</v>
          </cell>
          <cell r="C626" t="str">
            <v> </v>
          </cell>
          <cell r="D626" t="str">
            <v> </v>
          </cell>
          <cell r="E626" t="str">
            <v> </v>
          </cell>
          <cell r="F626" t="str">
            <v> </v>
          </cell>
          <cell r="G626">
            <v>-1</v>
          </cell>
          <cell r="H626" t="str">
            <v>  </v>
          </cell>
        </row>
        <row r="627">
          <cell r="A627" t="str">
            <v>Kardiotechniker (ausschließlich verwaltend tätig - Einkommen &gt; 40.000 €)</v>
          </cell>
          <cell r="B627" t="str">
            <v>1</v>
          </cell>
          <cell r="C627" t="str">
            <v> </v>
          </cell>
          <cell r="D627" t="str">
            <v> </v>
          </cell>
          <cell r="E627" t="str">
            <v> </v>
          </cell>
          <cell r="F627" t="str">
            <v> </v>
          </cell>
          <cell r="G627">
            <v>-1</v>
          </cell>
          <cell r="H627" t="str">
            <v>  </v>
          </cell>
        </row>
        <row r="628">
          <cell r="A628" t="str">
            <v>Karkassenarbeiter</v>
          </cell>
          <cell r="B628" t="str">
            <v>3</v>
          </cell>
          <cell r="C628" t="str">
            <v> </v>
          </cell>
          <cell r="D628" t="str">
            <v> </v>
          </cell>
          <cell r="E628" t="str">
            <v> </v>
          </cell>
          <cell r="F628">
            <v>65</v>
          </cell>
          <cell r="G628">
            <v>-1</v>
          </cell>
          <cell r="H628" t="str">
            <v>  </v>
          </cell>
        </row>
        <row r="629">
          <cell r="A629" t="str">
            <v>Karosseriebauer</v>
          </cell>
          <cell r="B629" t="str">
            <v>3</v>
          </cell>
          <cell r="C629" t="str">
            <v> </v>
          </cell>
          <cell r="D629" t="str">
            <v> </v>
          </cell>
          <cell r="E629" t="str">
            <v> </v>
          </cell>
          <cell r="F629">
            <v>65</v>
          </cell>
          <cell r="G629">
            <v>-1</v>
          </cell>
          <cell r="H629" t="str">
            <v>  </v>
          </cell>
        </row>
        <row r="630">
          <cell r="A630" t="str">
            <v>Kartograph</v>
          </cell>
          <cell r="B630" t="str">
            <v>2</v>
          </cell>
          <cell r="C630" t="str">
            <v> </v>
          </cell>
          <cell r="D630" t="str">
            <v> </v>
          </cell>
          <cell r="E630" t="str">
            <v> </v>
          </cell>
          <cell r="F630" t="str">
            <v> </v>
          </cell>
          <cell r="G630">
            <v>-1</v>
          </cell>
          <cell r="H630" t="str">
            <v>  </v>
          </cell>
        </row>
        <row r="631">
          <cell r="A631" t="str">
            <v>Kassierer</v>
          </cell>
          <cell r="B631" t="str">
            <v>3</v>
          </cell>
          <cell r="C631" t="str">
            <v> </v>
          </cell>
          <cell r="D631" t="str">
            <v> </v>
          </cell>
          <cell r="E631" t="str">
            <v> </v>
          </cell>
          <cell r="F631">
            <v>65</v>
          </cell>
          <cell r="G631">
            <v>-1</v>
          </cell>
          <cell r="H631" t="str">
            <v>  </v>
          </cell>
        </row>
        <row r="632">
          <cell r="A632" t="str">
            <v>Kaufmännischer Angestellter (Innendienst)</v>
          </cell>
          <cell r="B632" t="str">
            <v>1</v>
          </cell>
          <cell r="C632" t="str">
            <v> </v>
          </cell>
          <cell r="D632" t="str">
            <v> </v>
          </cell>
          <cell r="E632" t="str">
            <v> </v>
          </cell>
          <cell r="F632" t="str">
            <v> </v>
          </cell>
          <cell r="G632">
            <v>-1</v>
          </cell>
          <cell r="H632" t="str">
            <v>  </v>
          </cell>
        </row>
        <row r="633">
          <cell r="A633" t="str">
            <v>Kaufmännischer Angestellter (mit mehr als 20% Außendienstanteil)</v>
          </cell>
          <cell r="B633" t="str">
            <v>2</v>
          </cell>
          <cell r="C633" t="str">
            <v> </v>
          </cell>
          <cell r="D633" t="str">
            <v> </v>
          </cell>
          <cell r="E633" t="str">
            <v> </v>
          </cell>
          <cell r="F633" t="str">
            <v> </v>
          </cell>
          <cell r="G633">
            <v>-1</v>
          </cell>
          <cell r="H633" t="str">
            <v>  </v>
          </cell>
        </row>
        <row r="634">
          <cell r="A634" t="str">
            <v>Kaufmännischer Angestellter (überwiegend körperlich oder stehend tätig)</v>
          </cell>
          <cell r="B634" t="str">
            <v>2</v>
          </cell>
          <cell r="C634" t="str">
            <v> </v>
          </cell>
          <cell r="D634" t="str">
            <v> </v>
          </cell>
          <cell r="E634" t="str">
            <v> </v>
          </cell>
          <cell r="F634" t="str">
            <v> </v>
          </cell>
          <cell r="G634">
            <v>-1</v>
          </cell>
          <cell r="H634" t="str">
            <v>  </v>
          </cell>
        </row>
        <row r="635">
          <cell r="A635" t="str">
            <v>Kellermeister</v>
          </cell>
          <cell r="B635" t="str">
            <v>3</v>
          </cell>
          <cell r="C635" t="str">
            <v> </v>
          </cell>
          <cell r="D635" t="str">
            <v> </v>
          </cell>
          <cell r="E635" t="str">
            <v> </v>
          </cell>
          <cell r="F635">
            <v>65</v>
          </cell>
          <cell r="G635">
            <v>-1</v>
          </cell>
          <cell r="H635" t="str">
            <v>  </v>
          </cell>
        </row>
        <row r="636">
          <cell r="A636" t="str">
            <v>Kellner</v>
          </cell>
          <cell r="B636" t="str">
            <v>3</v>
          </cell>
          <cell r="C636" t="str">
            <v> </v>
          </cell>
          <cell r="D636" t="str">
            <v> </v>
          </cell>
          <cell r="E636" t="str">
            <v> </v>
          </cell>
          <cell r="F636">
            <v>65</v>
          </cell>
          <cell r="G636">
            <v>-1</v>
          </cell>
          <cell r="H636" t="str">
            <v>  </v>
          </cell>
        </row>
        <row r="637">
          <cell r="A637" t="str">
            <v>Kerambrenner</v>
          </cell>
          <cell r="B637" t="str">
            <v>3</v>
          </cell>
          <cell r="C637" t="str">
            <v> </v>
          </cell>
          <cell r="D637" t="str">
            <v> </v>
          </cell>
          <cell r="E637" t="str">
            <v> </v>
          </cell>
          <cell r="F637">
            <v>65</v>
          </cell>
          <cell r="G637">
            <v>-1</v>
          </cell>
          <cell r="H637" t="str">
            <v>  </v>
          </cell>
        </row>
        <row r="638">
          <cell r="A638" t="str">
            <v>Keramdreher</v>
          </cell>
          <cell r="B638" t="str">
            <v>3</v>
          </cell>
          <cell r="C638" t="str">
            <v> </v>
          </cell>
          <cell r="D638" t="str">
            <v> </v>
          </cell>
          <cell r="E638" t="str">
            <v> </v>
          </cell>
          <cell r="F638">
            <v>65</v>
          </cell>
          <cell r="G638">
            <v>-1</v>
          </cell>
          <cell r="H638" t="str">
            <v>  </v>
          </cell>
        </row>
        <row r="639">
          <cell r="A639" t="str">
            <v>Keramiker</v>
          </cell>
          <cell r="B639" t="str">
            <v>3</v>
          </cell>
          <cell r="C639" t="str">
            <v> </v>
          </cell>
          <cell r="D639" t="str">
            <v> </v>
          </cell>
          <cell r="E639" t="str">
            <v> </v>
          </cell>
          <cell r="F639">
            <v>65</v>
          </cell>
          <cell r="G639">
            <v>-1</v>
          </cell>
          <cell r="H639" t="str">
            <v>  </v>
          </cell>
        </row>
        <row r="640">
          <cell r="A640" t="str">
            <v>Keramikmodelleur</v>
          </cell>
          <cell r="B640" t="str">
            <v>3</v>
          </cell>
          <cell r="C640" t="str">
            <v> </v>
          </cell>
          <cell r="D640" t="str">
            <v> </v>
          </cell>
          <cell r="E640" t="str">
            <v> </v>
          </cell>
          <cell r="F640">
            <v>65</v>
          </cell>
          <cell r="G640">
            <v>-1</v>
          </cell>
          <cell r="H640" t="str">
            <v>  </v>
          </cell>
        </row>
        <row r="641">
          <cell r="A641" t="str">
            <v>Kerammassemacher</v>
          </cell>
          <cell r="B641" t="str">
            <v>3</v>
          </cell>
          <cell r="C641" t="str">
            <v> </v>
          </cell>
          <cell r="D641" t="str">
            <v> </v>
          </cell>
          <cell r="E641" t="str">
            <v> </v>
          </cell>
          <cell r="F641">
            <v>65</v>
          </cell>
          <cell r="G641">
            <v>-1</v>
          </cell>
          <cell r="H641" t="str">
            <v>  </v>
          </cell>
        </row>
        <row r="642">
          <cell r="A642" t="str">
            <v>Kernchemiker</v>
          </cell>
          <cell r="B642" t="str">
            <v>2</v>
          </cell>
          <cell r="C642" t="str">
            <v> </v>
          </cell>
          <cell r="D642" t="str">
            <v> </v>
          </cell>
          <cell r="E642" t="str">
            <v> </v>
          </cell>
          <cell r="F642" t="str">
            <v> </v>
          </cell>
          <cell r="G642">
            <v>-1</v>
          </cell>
          <cell r="H642" t="str">
            <v>  </v>
          </cell>
        </row>
        <row r="643">
          <cell r="A643" t="str">
            <v>Kernchemiker (ausschließlich verwaltend tätig - Einkommen &gt; 40.000 €)</v>
          </cell>
          <cell r="B643" t="str">
            <v>1</v>
          </cell>
          <cell r="C643" t="str">
            <v> </v>
          </cell>
          <cell r="D643" t="str">
            <v> </v>
          </cell>
          <cell r="E643" t="str">
            <v> </v>
          </cell>
          <cell r="F643" t="str">
            <v> </v>
          </cell>
          <cell r="G643">
            <v>-1</v>
          </cell>
          <cell r="H643" t="str">
            <v>  </v>
          </cell>
        </row>
        <row r="644">
          <cell r="A644" t="str">
            <v>Kernphysiker</v>
          </cell>
          <cell r="B644" t="str">
            <v>1</v>
          </cell>
          <cell r="C644" t="str">
            <v> </v>
          </cell>
          <cell r="D644" t="str">
            <v> </v>
          </cell>
          <cell r="E644" t="str">
            <v> </v>
          </cell>
          <cell r="F644" t="str">
            <v> </v>
          </cell>
          <cell r="G644">
            <v>-1</v>
          </cell>
          <cell r="H644" t="str">
            <v>Anfrage</v>
          </cell>
        </row>
        <row r="645">
          <cell r="A645" t="str">
            <v>Kerntechnikingenieur</v>
          </cell>
          <cell r="B645" t="str">
            <v>1</v>
          </cell>
          <cell r="C645" t="str">
            <v> </v>
          </cell>
          <cell r="D645" t="str">
            <v> </v>
          </cell>
          <cell r="E645" t="str">
            <v> </v>
          </cell>
          <cell r="F645" t="str">
            <v> </v>
          </cell>
          <cell r="G645">
            <v>-1</v>
          </cell>
          <cell r="H645" t="str">
            <v>Anfrage</v>
          </cell>
        </row>
        <row r="646">
          <cell r="A646" t="str">
            <v>Kesselbauer</v>
          </cell>
          <cell r="B646" t="str">
            <v>3</v>
          </cell>
          <cell r="C646" t="str">
            <v> </v>
          </cell>
          <cell r="D646" t="str">
            <v> </v>
          </cell>
          <cell r="E646" t="str">
            <v> </v>
          </cell>
          <cell r="F646">
            <v>65</v>
          </cell>
          <cell r="G646">
            <v>-1</v>
          </cell>
          <cell r="H646" t="str">
            <v>  </v>
          </cell>
        </row>
        <row r="647">
          <cell r="A647" t="str">
            <v>Key-Account-Manager (Innendienst)</v>
          </cell>
          <cell r="B647" t="str">
            <v>1</v>
          </cell>
          <cell r="C647" t="str">
            <v> </v>
          </cell>
          <cell r="D647" t="str">
            <v> </v>
          </cell>
          <cell r="E647" t="str">
            <v> </v>
          </cell>
          <cell r="F647" t="str">
            <v> </v>
          </cell>
          <cell r="G647">
            <v>-1</v>
          </cell>
          <cell r="H647" t="str">
            <v>  </v>
          </cell>
        </row>
        <row r="648">
          <cell r="A648" t="str">
            <v>Key-Account-Manager (mit mehr als 20% Außendienstanteil)</v>
          </cell>
          <cell r="B648" t="str">
            <v>2</v>
          </cell>
          <cell r="C648" t="str">
            <v> </v>
          </cell>
          <cell r="D648" t="str">
            <v> </v>
          </cell>
          <cell r="E648" t="str">
            <v> </v>
          </cell>
          <cell r="F648" t="str">
            <v> </v>
          </cell>
          <cell r="G648">
            <v>-1</v>
          </cell>
          <cell r="H648" t="str">
            <v>  </v>
          </cell>
        </row>
        <row r="649">
          <cell r="A649" t="str">
            <v>Key-Account-Manager (überwiegend körperlich oder stehend tätig)</v>
          </cell>
          <cell r="B649" t="str">
            <v>2</v>
          </cell>
          <cell r="C649" t="str">
            <v> </v>
          </cell>
          <cell r="D649" t="str">
            <v> </v>
          </cell>
          <cell r="E649" t="str">
            <v> </v>
          </cell>
          <cell r="F649" t="str">
            <v> </v>
          </cell>
          <cell r="G649">
            <v>-1</v>
          </cell>
          <cell r="H649" t="str">
            <v>  </v>
          </cell>
        </row>
        <row r="650">
          <cell r="A650" t="str">
            <v>Kieferorthopäde</v>
          </cell>
          <cell r="B650" t="str">
            <v>1</v>
          </cell>
          <cell r="C650" t="str">
            <v> </v>
          </cell>
          <cell r="D650" t="str">
            <v> </v>
          </cell>
          <cell r="E650" t="str">
            <v> </v>
          </cell>
          <cell r="F650" t="str">
            <v> </v>
          </cell>
          <cell r="G650">
            <v>-1</v>
          </cell>
          <cell r="H650" t="str">
            <v>  </v>
          </cell>
        </row>
        <row r="651">
          <cell r="A651" t="str">
            <v>Kiesarbeiter</v>
          </cell>
          <cell r="B651" t="str">
            <v>3</v>
          </cell>
          <cell r="C651" t="str">
            <v> </v>
          </cell>
          <cell r="D651" t="str">
            <v>1,2</v>
          </cell>
          <cell r="E651" t="str">
            <v> </v>
          </cell>
          <cell r="F651">
            <v>65</v>
          </cell>
          <cell r="G651">
            <v>-1</v>
          </cell>
          <cell r="H651" t="str">
            <v>  </v>
          </cell>
        </row>
        <row r="652">
          <cell r="A652" t="str">
            <v>Kinderarzt (Pädiater)</v>
          </cell>
          <cell r="B652" t="str">
            <v>1+</v>
          </cell>
          <cell r="C652" t="str">
            <v> </v>
          </cell>
          <cell r="D652" t="str">
            <v> </v>
          </cell>
          <cell r="E652" t="str">
            <v> </v>
          </cell>
          <cell r="F652" t="str">
            <v> </v>
          </cell>
          <cell r="G652">
            <v>-1</v>
          </cell>
          <cell r="H652" t="str">
            <v>  </v>
          </cell>
        </row>
        <row r="653">
          <cell r="A653" t="str">
            <v>Kindergärtner</v>
          </cell>
          <cell r="B653" t="str">
            <v>2</v>
          </cell>
          <cell r="C653" t="str">
            <v> </v>
          </cell>
          <cell r="D653" t="str">
            <v> </v>
          </cell>
          <cell r="E653" t="str">
            <v> </v>
          </cell>
          <cell r="F653" t="str">
            <v> </v>
          </cell>
          <cell r="G653">
            <v>-1</v>
          </cell>
          <cell r="H653" t="str">
            <v>  </v>
          </cell>
        </row>
        <row r="654">
          <cell r="A654" t="str">
            <v>Kioskpächter</v>
          </cell>
          <cell r="B654" t="str">
            <v>3</v>
          </cell>
          <cell r="C654" t="str">
            <v> </v>
          </cell>
          <cell r="D654" t="str">
            <v> </v>
          </cell>
          <cell r="E654" t="str">
            <v> </v>
          </cell>
          <cell r="F654">
            <v>65</v>
          </cell>
          <cell r="G654">
            <v>-1</v>
          </cell>
          <cell r="H654" t="str">
            <v>  </v>
          </cell>
        </row>
        <row r="655">
          <cell r="A655" t="str">
            <v>Kirchenmusiker</v>
          </cell>
          <cell r="B655" t="str">
            <v>2</v>
          </cell>
          <cell r="C655" t="str">
            <v> </v>
          </cell>
          <cell r="D655" t="str">
            <v> </v>
          </cell>
          <cell r="E655" t="str">
            <v> </v>
          </cell>
          <cell r="F655">
            <v>65</v>
          </cell>
          <cell r="G655">
            <v>-1</v>
          </cell>
          <cell r="H655" t="str">
            <v>  </v>
          </cell>
        </row>
        <row r="656">
          <cell r="A656" t="str">
            <v>Klärfacharbeiter</v>
          </cell>
          <cell r="B656" t="str">
            <v>3</v>
          </cell>
          <cell r="C656" t="str">
            <v> </v>
          </cell>
          <cell r="D656" t="str">
            <v> </v>
          </cell>
          <cell r="E656" t="str">
            <v> </v>
          </cell>
          <cell r="F656">
            <v>65</v>
          </cell>
          <cell r="G656">
            <v>-1</v>
          </cell>
          <cell r="H656" t="str">
            <v>  </v>
          </cell>
        </row>
        <row r="657">
          <cell r="A657" t="str">
            <v>Klärmeister</v>
          </cell>
          <cell r="B657" t="str">
            <v>3</v>
          </cell>
          <cell r="C657" t="str">
            <v> </v>
          </cell>
          <cell r="D657" t="str">
            <v> </v>
          </cell>
          <cell r="E657" t="str">
            <v> </v>
          </cell>
          <cell r="F657">
            <v>65</v>
          </cell>
          <cell r="G657">
            <v>-1</v>
          </cell>
          <cell r="H657" t="str">
            <v>  </v>
          </cell>
        </row>
        <row r="658">
          <cell r="A658" t="str">
            <v>Klärwärter</v>
          </cell>
          <cell r="B658" t="str">
            <v>3</v>
          </cell>
          <cell r="C658" t="str">
            <v> </v>
          </cell>
          <cell r="D658" t="str">
            <v> </v>
          </cell>
          <cell r="E658" t="str">
            <v> </v>
          </cell>
          <cell r="F658">
            <v>65</v>
          </cell>
          <cell r="G658">
            <v>-1</v>
          </cell>
          <cell r="H658" t="str">
            <v>  </v>
          </cell>
        </row>
        <row r="659">
          <cell r="A659" t="str">
            <v>Klauenpfleger</v>
          </cell>
          <cell r="B659" t="str">
            <v>3</v>
          </cell>
          <cell r="C659" t="str">
            <v> </v>
          </cell>
          <cell r="D659" t="str">
            <v> </v>
          </cell>
          <cell r="E659" t="str">
            <v> </v>
          </cell>
          <cell r="F659">
            <v>65</v>
          </cell>
          <cell r="G659">
            <v>-1</v>
          </cell>
          <cell r="H659" t="str">
            <v>  </v>
          </cell>
        </row>
        <row r="660">
          <cell r="A660" t="str">
            <v>Klavierbauer</v>
          </cell>
          <cell r="B660" t="str">
            <v>3</v>
          </cell>
          <cell r="C660" t="str">
            <v> </v>
          </cell>
          <cell r="D660" t="str">
            <v> </v>
          </cell>
          <cell r="E660" t="str">
            <v> </v>
          </cell>
          <cell r="F660">
            <v>65</v>
          </cell>
          <cell r="G660">
            <v>-1</v>
          </cell>
          <cell r="H660" t="str">
            <v>  </v>
          </cell>
        </row>
        <row r="661">
          <cell r="A661" t="str">
            <v>Klavierlehrer</v>
          </cell>
          <cell r="B661" t="str">
            <v>3</v>
          </cell>
          <cell r="C661" t="str">
            <v> </v>
          </cell>
          <cell r="D661" t="str">
            <v> </v>
          </cell>
          <cell r="E661" t="str">
            <v> </v>
          </cell>
          <cell r="F661">
            <v>65</v>
          </cell>
          <cell r="G661">
            <v>-1</v>
          </cell>
          <cell r="H661" t="str">
            <v>  </v>
          </cell>
        </row>
        <row r="662">
          <cell r="A662" t="str">
            <v>Klavierstimmer</v>
          </cell>
          <cell r="B662" t="str">
            <v>3</v>
          </cell>
          <cell r="C662" t="str">
            <v> </v>
          </cell>
          <cell r="D662" t="str">
            <v> </v>
          </cell>
          <cell r="E662" t="str">
            <v> </v>
          </cell>
          <cell r="F662">
            <v>60</v>
          </cell>
          <cell r="G662">
            <v>-1</v>
          </cell>
          <cell r="H662" t="str">
            <v>  </v>
          </cell>
        </row>
        <row r="663">
          <cell r="A663" t="str">
            <v>Klempner</v>
          </cell>
          <cell r="B663" t="str">
            <v>3</v>
          </cell>
          <cell r="C663" t="str">
            <v> </v>
          </cell>
          <cell r="D663" t="str">
            <v> </v>
          </cell>
          <cell r="E663" t="str">
            <v> </v>
          </cell>
          <cell r="F663">
            <v>65</v>
          </cell>
          <cell r="G663">
            <v>-1</v>
          </cell>
          <cell r="H663" t="str">
            <v>  </v>
          </cell>
        </row>
        <row r="664">
          <cell r="A664" t="str">
            <v>Knappe über Tage</v>
          </cell>
          <cell r="B664" t="str">
            <v>3</v>
          </cell>
          <cell r="C664" t="str">
            <v> </v>
          </cell>
          <cell r="D664" t="str">
            <v> </v>
          </cell>
          <cell r="E664" t="str">
            <v> </v>
          </cell>
          <cell r="F664">
            <v>65</v>
          </cell>
          <cell r="G664">
            <v>-1</v>
          </cell>
          <cell r="H664" t="str">
            <v>  </v>
          </cell>
        </row>
        <row r="665">
          <cell r="A665" t="str">
            <v>Knappe unter Tage</v>
          </cell>
          <cell r="B665" t="str">
            <v>4</v>
          </cell>
          <cell r="C665" t="str">
            <v>3</v>
          </cell>
          <cell r="D665" t="str">
            <v>1,2</v>
          </cell>
          <cell r="E665" t="str">
            <v> </v>
          </cell>
          <cell r="F665">
            <v>55</v>
          </cell>
          <cell r="G665">
            <v>-1</v>
          </cell>
          <cell r="H665" t="str">
            <v>  </v>
          </cell>
        </row>
        <row r="666">
          <cell r="A666" t="str">
            <v>Koch</v>
          </cell>
          <cell r="B666" t="str">
            <v>3</v>
          </cell>
          <cell r="C666" t="str">
            <v> </v>
          </cell>
          <cell r="D666" t="str">
            <v> </v>
          </cell>
          <cell r="E666" t="str">
            <v> </v>
          </cell>
          <cell r="F666">
            <v>65</v>
          </cell>
          <cell r="G666">
            <v>-1</v>
          </cell>
          <cell r="H666" t="str">
            <v>  </v>
          </cell>
        </row>
        <row r="667">
          <cell r="A667" t="str">
            <v>Kokereiarbeiter</v>
          </cell>
          <cell r="B667" t="str">
            <v>3</v>
          </cell>
          <cell r="C667" t="str">
            <v> </v>
          </cell>
          <cell r="D667" t="str">
            <v> </v>
          </cell>
          <cell r="E667" t="str">
            <v> </v>
          </cell>
          <cell r="F667">
            <v>65</v>
          </cell>
          <cell r="G667">
            <v>-1</v>
          </cell>
          <cell r="H667" t="str">
            <v>  </v>
          </cell>
        </row>
        <row r="668">
          <cell r="A668" t="str">
            <v>Kollationierer</v>
          </cell>
          <cell r="B668" t="str">
            <v>3</v>
          </cell>
          <cell r="C668" t="str">
            <v> </v>
          </cell>
          <cell r="D668" t="str">
            <v> </v>
          </cell>
          <cell r="E668" t="str">
            <v> </v>
          </cell>
          <cell r="F668">
            <v>65</v>
          </cell>
          <cell r="G668">
            <v>-1</v>
          </cell>
          <cell r="H668" t="str">
            <v>  </v>
          </cell>
        </row>
        <row r="669">
          <cell r="A669" t="str">
            <v>Kommentator</v>
          </cell>
          <cell r="B669" t="str">
            <v>2</v>
          </cell>
          <cell r="C669" t="str">
            <v> </v>
          </cell>
          <cell r="D669" t="str">
            <v> </v>
          </cell>
          <cell r="E669" t="str">
            <v> </v>
          </cell>
          <cell r="F669" t="str">
            <v> </v>
          </cell>
          <cell r="G669">
            <v>-1</v>
          </cell>
          <cell r="H669" t="str">
            <v>  </v>
          </cell>
        </row>
        <row r="670">
          <cell r="A670" t="str">
            <v>Kommentator (ausschließlich verwaltend tätig - Einkommen &gt; 40.000 €)</v>
          </cell>
          <cell r="B670" t="str">
            <v>1</v>
          </cell>
          <cell r="C670" t="str">
            <v> </v>
          </cell>
          <cell r="D670" t="str">
            <v> </v>
          </cell>
          <cell r="E670" t="str">
            <v> </v>
          </cell>
          <cell r="F670" t="str">
            <v> </v>
          </cell>
          <cell r="G670">
            <v>-1</v>
          </cell>
          <cell r="H670" t="str">
            <v>  </v>
          </cell>
        </row>
        <row r="671">
          <cell r="A671" t="str">
            <v>Kommissionär</v>
          </cell>
          <cell r="B671" t="str">
            <v>3</v>
          </cell>
          <cell r="C671" t="str">
            <v> </v>
          </cell>
          <cell r="D671" t="str">
            <v> </v>
          </cell>
          <cell r="E671" t="str">
            <v> </v>
          </cell>
          <cell r="F671">
            <v>65</v>
          </cell>
          <cell r="G671">
            <v>-1</v>
          </cell>
          <cell r="H671" t="str">
            <v>  </v>
          </cell>
        </row>
        <row r="672">
          <cell r="A672" t="str">
            <v>Kommunikationsdesigner</v>
          </cell>
          <cell r="B672" t="str">
            <v>2</v>
          </cell>
          <cell r="C672" t="str">
            <v> </v>
          </cell>
          <cell r="D672" t="str">
            <v> </v>
          </cell>
          <cell r="E672" t="str">
            <v> </v>
          </cell>
          <cell r="F672">
            <v>65</v>
          </cell>
          <cell r="G672">
            <v>-1</v>
          </cell>
          <cell r="H672" t="str">
            <v>  </v>
          </cell>
        </row>
        <row r="673">
          <cell r="A673" t="str">
            <v>Kommunikationsingenieur</v>
          </cell>
          <cell r="B673" t="str">
            <v>1</v>
          </cell>
          <cell r="C673" t="str">
            <v> </v>
          </cell>
          <cell r="D673" t="str">
            <v> </v>
          </cell>
          <cell r="E673" t="str">
            <v> </v>
          </cell>
          <cell r="F673" t="str">
            <v> </v>
          </cell>
          <cell r="G673">
            <v>-1</v>
          </cell>
          <cell r="H673" t="str">
            <v>  </v>
          </cell>
        </row>
        <row r="674">
          <cell r="A674" t="str">
            <v>Kommunikationswirt</v>
          </cell>
          <cell r="B674" t="str">
            <v>1</v>
          </cell>
          <cell r="C674" t="str">
            <v> </v>
          </cell>
          <cell r="D674" t="str">
            <v> </v>
          </cell>
          <cell r="E674" t="str">
            <v> </v>
          </cell>
          <cell r="F674" t="str">
            <v> </v>
          </cell>
          <cell r="G674">
            <v>-1</v>
          </cell>
          <cell r="H674" t="str">
            <v>  </v>
          </cell>
        </row>
        <row r="675">
          <cell r="A675" t="str">
            <v>Konditor</v>
          </cell>
          <cell r="B675" t="str">
            <v>3</v>
          </cell>
          <cell r="C675" t="str">
            <v> </v>
          </cell>
          <cell r="D675" t="str">
            <v> </v>
          </cell>
          <cell r="E675" t="str">
            <v> </v>
          </cell>
          <cell r="F675">
            <v>65</v>
          </cell>
          <cell r="G675">
            <v>-1</v>
          </cell>
          <cell r="H675" t="str">
            <v>  </v>
          </cell>
        </row>
        <row r="676">
          <cell r="A676" t="str">
            <v>Konferenzdolmetscher - simultan</v>
          </cell>
          <cell r="B676" t="str">
            <v>3</v>
          </cell>
          <cell r="C676" t="str">
            <v> </v>
          </cell>
          <cell r="D676" t="str">
            <v> </v>
          </cell>
          <cell r="E676" t="str">
            <v> </v>
          </cell>
          <cell r="F676">
            <v>65</v>
          </cell>
          <cell r="G676">
            <v>-1</v>
          </cell>
          <cell r="H676" t="str">
            <v>  </v>
          </cell>
        </row>
        <row r="677">
          <cell r="A677" t="str">
            <v>Konsekutivdolmetscher</v>
          </cell>
          <cell r="B677" t="str">
            <v>3</v>
          </cell>
          <cell r="C677" t="str">
            <v> </v>
          </cell>
          <cell r="D677" t="str">
            <v> </v>
          </cell>
          <cell r="E677" t="str">
            <v> </v>
          </cell>
          <cell r="F677">
            <v>65</v>
          </cell>
          <cell r="G677">
            <v>-1</v>
          </cell>
          <cell r="H677" t="str">
            <v>  </v>
          </cell>
        </row>
        <row r="678">
          <cell r="A678" t="str">
            <v>Konservator</v>
          </cell>
          <cell r="B678" t="str">
            <v>2</v>
          </cell>
          <cell r="C678" t="str">
            <v> </v>
          </cell>
          <cell r="D678" t="str">
            <v> </v>
          </cell>
          <cell r="E678" t="str">
            <v> </v>
          </cell>
          <cell r="F678" t="str">
            <v> </v>
          </cell>
          <cell r="G678">
            <v>-1</v>
          </cell>
          <cell r="H678" t="str">
            <v>  </v>
          </cell>
        </row>
        <row r="679">
          <cell r="A679" t="str">
            <v>Konstrukteur (Maschinenbau m. Hochschulabschluss)</v>
          </cell>
          <cell r="B679" t="str">
            <v>1</v>
          </cell>
          <cell r="C679" t="str">
            <v> </v>
          </cell>
          <cell r="D679" t="str">
            <v> </v>
          </cell>
          <cell r="E679" t="str">
            <v> </v>
          </cell>
          <cell r="F679" t="str">
            <v> </v>
          </cell>
          <cell r="G679">
            <v>-1</v>
          </cell>
          <cell r="H679" t="str">
            <v>  </v>
          </cell>
        </row>
        <row r="680">
          <cell r="A680" t="str">
            <v>Konstrukteur (Maschinenbau o. Hochschulabschl. ausschl. verw. tätig-Ek&gt;40.000 €)</v>
          </cell>
          <cell r="B680" t="str">
            <v>1</v>
          </cell>
          <cell r="C680" t="str">
            <v> </v>
          </cell>
          <cell r="D680" t="str">
            <v> </v>
          </cell>
          <cell r="E680" t="str">
            <v> </v>
          </cell>
          <cell r="F680" t="str">
            <v> </v>
          </cell>
          <cell r="G680">
            <v>-1</v>
          </cell>
          <cell r="H680" t="str">
            <v>  </v>
          </cell>
        </row>
        <row r="681">
          <cell r="A681" t="str">
            <v>Konstrukteur (Maschinenbau o. Hochschulabschluss)</v>
          </cell>
          <cell r="B681" t="str">
            <v>2</v>
          </cell>
          <cell r="C681" t="str">
            <v> </v>
          </cell>
          <cell r="D681" t="str">
            <v> </v>
          </cell>
          <cell r="E681" t="str">
            <v> </v>
          </cell>
          <cell r="F681" t="str">
            <v> </v>
          </cell>
          <cell r="G681">
            <v>-1</v>
          </cell>
          <cell r="H681" t="str">
            <v>  </v>
          </cell>
        </row>
        <row r="682">
          <cell r="A682" t="str">
            <v>Konstruktionsmechaniker</v>
          </cell>
          <cell r="B682" t="str">
            <v>3</v>
          </cell>
          <cell r="C682" t="str">
            <v> </v>
          </cell>
          <cell r="D682" t="str">
            <v> </v>
          </cell>
          <cell r="E682" t="str">
            <v> </v>
          </cell>
          <cell r="F682">
            <v>65</v>
          </cell>
          <cell r="G682">
            <v>-1</v>
          </cell>
          <cell r="H682" t="str">
            <v>  </v>
          </cell>
        </row>
        <row r="683">
          <cell r="A683" t="str">
            <v>Kontaktassistent</v>
          </cell>
          <cell r="B683" t="str">
            <v>2</v>
          </cell>
          <cell r="C683" t="str">
            <v> </v>
          </cell>
          <cell r="D683" t="str">
            <v> </v>
          </cell>
          <cell r="E683" t="str">
            <v> </v>
          </cell>
          <cell r="F683" t="str">
            <v> </v>
          </cell>
          <cell r="G683">
            <v>-1</v>
          </cell>
          <cell r="H683" t="str">
            <v>  </v>
          </cell>
        </row>
        <row r="684">
          <cell r="A684" t="str">
            <v>Kontakter</v>
          </cell>
          <cell r="B684" t="str">
            <v>2</v>
          </cell>
          <cell r="C684" t="str">
            <v> </v>
          </cell>
          <cell r="D684" t="str">
            <v> </v>
          </cell>
          <cell r="E684" t="str">
            <v> </v>
          </cell>
          <cell r="F684" t="str">
            <v> </v>
          </cell>
          <cell r="G684">
            <v>-1</v>
          </cell>
          <cell r="H684" t="str">
            <v>  </v>
          </cell>
        </row>
        <row r="685">
          <cell r="A685" t="str">
            <v>Konzeptteamleiter</v>
          </cell>
          <cell r="B685" t="str">
            <v>2</v>
          </cell>
          <cell r="C685" t="str">
            <v> </v>
          </cell>
          <cell r="D685" t="str">
            <v> </v>
          </cell>
          <cell r="E685" t="str">
            <v> </v>
          </cell>
          <cell r="F685" t="str">
            <v> </v>
          </cell>
          <cell r="G685">
            <v>-1</v>
          </cell>
          <cell r="H685" t="str">
            <v>  </v>
          </cell>
        </row>
        <row r="686">
          <cell r="A686" t="str">
            <v>Konzeptteamleiter (ausschließlich verwaltend tätig - Einkommen &gt; 40.000 €)</v>
          </cell>
          <cell r="B686" t="str">
            <v>1</v>
          </cell>
          <cell r="C686" t="str">
            <v> </v>
          </cell>
          <cell r="D686" t="str">
            <v> </v>
          </cell>
          <cell r="E686" t="str">
            <v> </v>
          </cell>
          <cell r="F686" t="str">
            <v> </v>
          </cell>
          <cell r="G686">
            <v>-1</v>
          </cell>
          <cell r="H686" t="str">
            <v>  </v>
          </cell>
        </row>
        <row r="687">
          <cell r="A687" t="str">
            <v>Kosmetiker</v>
          </cell>
          <cell r="B687" t="str">
            <v>2</v>
          </cell>
          <cell r="C687" t="str">
            <v> </v>
          </cell>
          <cell r="D687" t="str">
            <v> </v>
          </cell>
          <cell r="E687" t="str">
            <v> </v>
          </cell>
          <cell r="F687" t="str">
            <v> </v>
          </cell>
          <cell r="G687">
            <v>-1</v>
          </cell>
          <cell r="H687" t="str">
            <v>  </v>
          </cell>
        </row>
        <row r="688">
          <cell r="A688" t="str">
            <v>Kraftfahrzeugelektriker</v>
          </cell>
          <cell r="B688" t="str">
            <v>3</v>
          </cell>
          <cell r="C688" t="str">
            <v> </v>
          </cell>
          <cell r="D688" t="str">
            <v> </v>
          </cell>
          <cell r="E688" t="str">
            <v> </v>
          </cell>
          <cell r="F688">
            <v>65</v>
          </cell>
          <cell r="G688">
            <v>-1</v>
          </cell>
          <cell r="H688" t="str">
            <v>  </v>
          </cell>
        </row>
        <row r="689">
          <cell r="A689" t="str">
            <v>Kraftfahrzeugmechaniker</v>
          </cell>
          <cell r="B689" t="str">
            <v>3</v>
          </cell>
          <cell r="C689" t="str">
            <v> </v>
          </cell>
          <cell r="D689" t="str">
            <v> </v>
          </cell>
          <cell r="E689" t="str">
            <v> </v>
          </cell>
          <cell r="F689">
            <v>65</v>
          </cell>
          <cell r="G689">
            <v>-1</v>
          </cell>
          <cell r="H689" t="str">
            <v>  </v>
          </cell>
        </row>
        <row r="690">
          <cell r="A690" t="str">
            <v>Kragenmacher</v>
          </cell>
          <cell r="B690" t="str">
            <v>3</v>
          </cell>
          <cell r="C690" t="str">
            <v> </v>
          </cell>
          <cell r="D690" t="str">
            <v> </v>
          </cell>
          <cell r="E690" t="str">
            <v> </v>
          </cell>
          <cell r="F690">
            <v>65</v>
          </cell>
          <cell r="G690">
            <v>-1</v>
          </cell>
          <cell r="H690" t="str">
            <v>  </v>
          </cell>
        </row>
        <row r="691">
          <cell r="A691" t="str">
            <v>Kranführer</v>
          </cell>
          <cell r="B691" t="str">
            <v>3</v>
          </cell>
          <cell r="C691" t="str">
            <v> </v>
          </cell>
          <cell r="D691" t="str">
            <v>1,2</v>
          </cell>
          <cell r="E691" t="str">
            <v> </v>
          </cell>
          <cell r="F691">
            <v>65</v>
          </cell>
          <cell r="G691">
            <v>-1</v>
          </cell>
          <cell r="H691" t="str">
            <v>  </v>
          </cell>
        </row>
        <row r="692">
          <cell r="A692" t="str">
            <v>Kranführer - Erdöl</v>
          </cell>
          <cell r="B692" t="str">
            <v>3</v>
          </cell>
          <cell r="C692" t="str">
            <v> </v>
          </cell>
          <cell r="D692" t="str">
            <v>1,2</v>
          </cell>
          <cell r="E692" t="str">
            <v> </v>
          </cell>
          <cell r="F692">
            <v>65</v>
          </cell>
          <cell r="G692">
            <v>-1</v>
          </cell>
          <cell r="H692" t="str">
            <v>  </v>
          </cell>
        </row>
        <row r="693">
          <cell r="A693" t="str">
            <v>Krankengymnast</v>
          </cell>
          <cell r="B693" t="str">
            <v>2</v>
          </cell>
          <cell r="C693" t="str">
            <v> </v>
          </cell>
          <cell r="D693" t="str">
            <v> </v>
          </cell>
          <cell r="E693" t="str">
            <v> </v>
          </cell>
          <cell r="F693" t="str">
            <v> </v>
          </cell>
          <cell r="G693">
            <v>-1</v>
          </cell>
          <cell r="H693" t="str">
            <v>  </v>
          </cell>
        </row>
        <row r="694">
          <cell r="A694" t="str">
            <v>Krankenpflegehelfer</v>
          </cell>
          <cell r="B694" t="str">
            <v>3</v>
          </cell>
          <cell r="C694" t="str">
            <v> </v>
          </cell>
          <cell r="D694" t="str">
            <v> </v>
          </cell>
          <cell r="E694" t="str">
            <v> </v>
          </cell>
          <cell r="F694">
            <v>65</v>
          </cell>
          <cell r="G694">
            <v>-1</v>
          </cell>
          <cell r="H694" t="str">
            <v>  </v>
          </cell>
        </row>
        <row r="695">
          <cell r="A695" t="str">
            <v>Krankenpfleger</v>
          </cell>
          <cell r="B695" t="str">
            <v>3</v>
          </cell>
          <cell r="C695" t="str">
            <v> </v>
          </cell>
          <cell r="D695" t="str">
            <v> </v>
          </cell>
          <cell r="E695" t="str">
            <v> </v>
          </cell>
          <cell r="F695">
            <v>65</v>
          </cell>
          <cell r="G695">
            <v>-1</v>
          </cell>
          <cell r="H695" t="str">
            <v>  </v>
          </cell>
        </row>
        <row r="696">
          <cell r="A696" t="str">
            <v>Kriminalbeamter - Bundeskriminalamt</v>
          </cell>
          <cell r="B696" t="str">
            <v>2</v>
          </cell>
          <cell r="C696" t="str">
            <v> </v>
          </cell>
          <cell r="D696" t="str">
            <v> </v>
          </cell>
          <cell r="E696" t="str">
            <v> </v>
          </cell>
          <cell r="F696">
            <v>55</v>
          </cell>
          <cell r="G696">
            <v>-1</v>
          </cell>
          <cell r="H696" t="str">
            <v>  </v>
          </cell>
        </row>
        <row r="697">
          <cell r="A697" t="str">
            <v>Kriminalbeamter - Verfassungsschutz</v>
          </cell>
          <cell r="B697" t="str">
            <v>3</v>
          </cell>
          <cell r="C697" t="str">
            <v> </v>
          </cell>
          <cell r="D697" t="str">
            <v>1,2</v>
          </cell>
          <cell r="E697" t="str">
            <v> </v>
          </cell>
          <cell r="F697">
            <v>55</v>
          </cell>
          <cell r="G697">
            <v>-1</v>
          </cell>
          <cell r="H697" t="str">
            <v>  </v>
          </cell>
        </row>
        <row r="698">
          <cell r="A698" t="str">
            <v>Küchenhilfe</v>
          </cell>
          <cell r="B698" t="str">
            <v>3</v>
          </cell>
          <cell r="C698" t="str">
            <v> </v>
          </cell>
          <cell r="D698" t="str">
            <v> </v>
          </cell>
          <cell r="E698" t="str">
            <v> </v>
          </cell>
          <cell r="F698">
            <v>65</v>
          </cell>
          <cell r="G698">
            <v>-1</v>
          </cell>
          <cell r="H698" t="str">
            <v>  </v>
          </cell>
        </row>
        <row r="699">
          <cell r="A699" t="str">
            <v>Küchenmeister</v>
          </cell>
          <cell r="B699" t="str">
            <v>2</v>
          </cell>
          <cell r="C699" t="str">
            <v> </v>
          </cell>
          <cell r="D699" t="str">
            <v> </v>
          </cell>
          <cell r="E699" t="str">
            <v> </v>
          </cell>
          <cell r="F699" t="str">
            <v> </v>
          </cell>
          <cell r="G699">
            <v>-1</v>
          </cell>
          <cell r="H699" t="str">
            <v>  </v>
          </cell>
        </row>
        <row r="700">
          <cell r="A700" t="str">
            <v>Küchenmeister (ausschließlich verwaltend tätig - Einkommen &gt; 40.000 €)</v>
          </cell>
          <cell r="B700" t="str">
            <v>1</v>
          </cell>
          <cell r="C700" t="str">
            <v> </v>
          </cell>
          <cell r="D700" t="str">
            <v> </v>
          </cell>
          <cell r="E700" t="str">
            <v> </v>
          </cell>
          <cell r="F700" t="str">
            <v> </v>
          </cell>
          <cell r="G700">
            <v>-1</v>
          </cell>
          <cell r="H700" t="str">
            <v>  </v>
          </cell>
        </row>
        <row r="701">
          <cell r="A701" t="str">
            <v>Kulturarbeiter</v>
          </cell>
          <cell r="B701" t="str">
            <v>3</v>
          </cell>
          <cell r="C701" t="str">
            <v> </v>
          </cell>
          <cell r="D701" t="str">
            <v> </v>
          </cell>
          <cell r="E701" t="str">
            <v> </v>
          </cell>
          <cell r="F701">
            <v>65</v>
          </cell>
          <cell r="G701">
            <v>-1</v>
          </cell>
          <cell r="H701" t="str">
            <v>  </v>
          </cell>
        </row>
        <row r="702">
          <cell r="A702" t="str">
            <v>Kundenberater</v>
          </cell>
          <cell r="B702" t="str">
            <v>2</v>
          </cell>
          <cell r="C702" t="str">
            <v> </v>
          </cell>
          <cell r="D702" t="str">
            <v> </v>
          </cell>
          <cell r="E702" t="str">
            <v> </v>
          </cell>
          <cell r="F702" t="str">
            <v> </v>
          </cell>
          <cell r="G702">
            <v>-1</v>
          </cell>
          <cell r="H702" t="str">
            <v>  </v>
          </cell>
        </row>
        <row r="703">
          <cell r="A703" t="str">
            <v>Kundenberater (ausschließlich verwaltend tätig - Einkommen &gt; 40.000 €)</v>
          </cell>
          <cell r="B703" t="str">
            <v>1</v>
          </cell>
          <cell r="C703" t="str">
            <v> </v>
          </cell>
          <cell r="D703" t="str">
            <v> </v>
          </cell>
          <cell r="E703" t="str">
            <v> </v>
          </cell>
          <cell r="F703" t="str">
            <v> </v>
          </cell>
          <cell r="G703">
            <v>-1</v>
          </cell>
          <cell r="H703" t="str">
            <v>  </v>
          </cell>
        </row>
        <row r="704">
          <cell r="A704" t="str">
            <v>Kunstauktionator</v>
          </cell>
          <cell r="B704" t="str">
            <v>2</v>
          </cell>
          <cell r="C704" t="str">
            <v> </v>
          </cell>
          <cell r="D704" t="str">
            <v> </v>
          </cell>
          <cell r="E704" t="str">
            <v> </v>
          </cell>
          <cell r="F704" t="str">
            <v> </v>
          </cell>
          <cell r="G704">
            <v>-1</v>
          </cell>
          <cell r="H704" t="str">
            <v>  </v>
          </cell>
        </row>
        <row r="705">
          <cell r="A705" t="str">
            <v>Kunstauktionator (ausschließlich verwaltend tätig - Einkommen &gt; 40.000 €)</v>
          </cell>
          <cell r="B705" t="str">
            <v>1</v>
          </cell>
          <cell r="C705" t="str">
            <v> </v>
          </cell>
          <cell r="D705" t="str">
            <v> </v>
          </cell>
          <cell r="E705" t="str">
            <v> </v>
          </cell>
          <cell r="F705" t="str">
            <v> </v>
          </cell>
          <cell r="G705">
            <v>-1</v>
          </cell>
          <cell r="H705" t="str">
            <v>  </v>
          </cell>
        </row>
        <row r="706">
          <cell r="A706" t="str">
            <v>Kunsthändler</v>
          </cell>
          <cell r="B706" t="str">
            <v>2</v>
          </cell>
          <cell r="C706" t="str">
            <v> </v>
          </cell>
          <cell r="D706" t="str">
            <v> </v>
          </cell>
          <cell r="E706" t="str">
            <v> </v>
          </cell>
          <cell r="F706" t="str">
            <v> </v>
          </cell>
          <cell r="G706">
            <v>-1</v>
          </cell>
          <cell r="H706" t="str">
            <v>  </v>
          </cell>
        </row>
        <row r="707">
          <cell r="A707" t="str">
            <v>Kunsthändler (ausschließlich verwaltend tätig - Einkommen &gt; 40.000 €)</v>
          </cell>
          <cell r="B707" t="str">
            <v>1</v>
          </cell>
          <cell r="C707" t="str">
            <v> </v>
          </cell>
          <cell r="D707" t="str">
            <v> </v>
          </cell>
          <cell r="E707" t="str">
            <v> </v>
          </cell>
          <cell r="F707" t="str">
            <v> </v>
          </cell>
          <cell r="G707">
            <v>-1</v>
          </cell>
          <cell r="H707" t="str">
            <v>  </v>
          </cell>
        </row>
        <row r="708">
          <cell r="A708" t="str">
            <v>Kunstschlosser</v>
          </cell>
          <cell r="B708" t="str">
            <v>3</v>
          </cell>
          <cell r="C708" t="str">
            <v> </v>
          </cell>
          <cell r="D708" t="str">
            <v> </v>
          </cell>
          <cell r="E708" t="str">
            <v> </v>
          </cell>
          <cell r="F708">
            <v>65</v>
          </cell>
          <cell r="G708">
            <v>-1</v>
          </cell>
          <cell r="H708" t="str">
            <v>  </v>
          </cell>
        </row>
        <row r="709">
          <cell r="A709" t="str">
            <v>Kunstschmied</v>
          </cell>
          <cell r="B709" t="str">
            <v>3</v>
          </cell>
          <cell r="C709" t="str">
            <v> </v>
          </cell>
          <cell r="D709" t="str">
            <v> </v>
          </cell>
          <cell r="E709" t="str">
            <v> </v>
          </cell>
          <cell r="F709">
            <v>65</v>
          </cell>
          <cell r="G709">
            <v>-1</v>
          </cell>
          <cell r="H709" t="str">
            <v>  </v>
          </cell>
        </row>
        <row r="710">
          <cell r="A710" t="str">
            <v>Kunststoffformgeber</v>
          </cell>
          <cell r="B710" t="str">
            <v>3</v>
          </cell>
          <cell r="C710" t="str">
            <v> </v>
          </cell>
          <cell r="D710" t="str">
            <v> </v>
          </cell>
          <cell r="E710" t="str">
            <v> </v>
          </cell>
          <cell r="F710">
            <v>65</v>
          </cell>
          <cell r="G710">
            <v>-1</v>
          </cell>
          <cell r="H710" t="str">
            <v>  </v>
          </cell>
        </row>
        <row r="711">
          <cell r="A711" t="str">
            <v>Kunststoffschlosser</v>
          </cell>
          <cell r="B711" t="str">
            <v>3</v>
          </cell>
          <cell r="C711" t="str">
            <v> </v>
          </cell>
          <cell r="D711" t="str">
            <v> </v>
          </cell>
          <cell r="E711" t="str">
            <v> </v>
          </cell>
          <cell r="F711">
            <v>65</v>
          </cell>
          <cell r="G711">
            <v>-1</v>
          </cell>
          <cell r="H711" t="str">
            <v>  </v>
          </cell>
        </row>
        <row r="712">
          <cell r="A712" t="str">
            <v>Kunsttherapeut</v>
          </cell>
          <cell r="B712" t="str">
            <v>2</v>
          </cell>
          <cell r="C712" t="str">
            <v> </v>
          </cell>
          <cell r="D712" t="str">
            <v> </v>
          </cell>
          <cell r="E712" t="str">
            <v> </v>
          </cell>
          <cell r="F712" t="str">
            <v> </v>
          </cell>
          <cell r="G712">
            <v>-1</v>
          </cell>
          <cell r="H712" t="str">
            <v>  </v>
          </cell>
        </row>
        <row r="713">
          <cell r="A713" t="str">
            <v>Kupferschmied</v>
          </cell>
          <cell r="B713" t="str">
            <v>3</v>
          </cell>
          <cell r="C713" t="str">
            <v> </v>
          </cell>
          <cell r="D713" t="str">
            <v> </v>
          </cell>
          <cell r="E713" t="str">
            <v> </v>
          </cell>
          <cell r="F713">
            <v>65</v>
          </cell>
          <cell r="G713">
            <v>-1</v>
          </cell>
          <cell r="H713" t="str">
            <v>  </v>
          </cell>
        </row>
        <row r="714">
          <cell r="A714" t="str">
            <v>Kürschner</v>
          </cell>
          <cell r="B714" t="str">
            <v>3</v>
          </cell>
          <cell r="C714" t="str">
            <v> </v>
          </cell>
          <cell r="D714" t="str">
            <v> </v>
          </cell>
          <cell r="E714" t="str">
            <v> </v>
          </cell>
          <cell r="F714">
            <v>65</v>
          </cell>
          <cell r="G714">
            <v>-1</v>
          </cell>
          <cell r="H714" t="str">
            <v>  </v>
          </cell>
        </row>
        <row r="715">
          <cell r="A715" t="str">
            <v>Küstenfischer</v>
          </cell>
          <cell r="B715" t="str">
            <v>3</v>
          </cell>
          <cell r="C715" t="str">
            <v> </v>
          </cell>
          <cell r="D715" t="str">
            <v>1,2</v>
          </cell>
          <cell r="E715" t="str">
            <v> </v>
          </cell>
          <cell r="F715">
            <v>65</v>
          </cell>
          <cell r="G715">
            <v>-1</v>
          </cell>
          <cell r="H715" t="str">
            <v>  </v>
          </cell>
        </row>
        <row r="716">
          <cell r="A716" t="str">
            <v>Kutterführer</v>
          </cell>
          <cell r="B716" t="str">
            <v>3</v>
          </cell>
          <cell r="C716" t="str">
            <v> </v>
          </cell>
          <cell r="D716" t="str">
            <v> </v>
          </cell>
          <cell r="E716" t="str">
            <v> </v>
          </cell>
          <cell r="F716">
            <v>65</v>
          </cell>
          <cell r="G716">
            <v>-1</v>
          </cell>
          <cell r="H716" t="str">
            <v>  </v>
          </cell>
        </row>
        <row r="717">
          <cell r="A717" t="str">
            <v>Laborarzt</v>
          </cell>
          <cell r="B717" t="str">
            <v>1+</v>
          </cell>
          <cell r="C717" t="str">
            <v> </v>
          </cell>
          <cell r="D717" t="str">
            <v> </v>
          </cell>
          <cell r="E717" t="str">
            <v> </v>
          </cell>
          <cell r="F717" t="str">
            <v> </v>
          </cell>
          <cell r="G717">
            <v>-1</v>
          </cell>
          <cell r="H717" t="str">
            <v>  </v>
          </cell>
        </row>
        <row r="718">
          <cell r="A718" t="str">
            <v>Lackierer</v>
          </cell>
          <cell r="B718" t="str">
            <v>3</v>
          </cell>
          <cell r="C718" t="str">
            <v> </v>
          </cell>
          <cell r="D718" t="str">
            <v> </v>
          </cell>
          <cell r="E718" t="str">
            <v> </v>
          </cell>
          <cell r="F718">
            <v>65</v>
          </cell>
          <cell r="G718">
            <v>-1</v>
          </cell>
          <cell r="H718" t="str">
            <v>  </v>
          </cell>
        </row>
        <row r="719">
          <cell r="A719" t="str">
            <v>Lackierer - KFZ</v>
          </cell>
          <cell r="B719" t="str">
            <v>3</v>
          </cell>
          <cell r="C719" t="str">
            <v> </v>
          </cell>
          <cell r="D719" t="str">
            <v> </v>
          </cell>
          <cell r="E719" t="str">
            <v> </v>
          </cell>
          <cell r="F719">
            <v>65</v>
          </cell>
          <cell r="G719">
            <v>-1</v>
          </cell>
          <cell r="H719" t="str">
            <v>  </v>
          </cell>
        </row>
        <row r="720">
          <cell r="A720" t="str">
            <v>Lackingenieur</v>
          </cell>
          <cell r="B720" t="str">
            <v>1</v>
          </cell>
          <cell r="C720" t="str">
            <v> </v>
          </cell>
          <cell r="D720" t="str">
            <v> </v>
          </cell>
          <cell r="E720" t="str">
            <v> </v>
          </cell>
          <cell r="F720" t="str">
            <v> </v>
          </cell>
          <cell r="G720">
            <v>-1</v>
          </cell>
          <cell r="H720" t="str">
            <v>  </v>
          </cell>
        </row>
        <row r="721">
          <cell r="A721" t="str">
            <v>Lacklaborant</v>
          </cell>
          <cell r="B721" t="str">
            <v>2</v>
          </cell>
          <cell r="C721" t="str">
            <v> </v>
          </cell>
          <cell r="D721" t="str">
            <v> </v>
          </cell>
          <cell r="E721" t="str">
            <v> </v>
          </cell>
          <cell r="F721" t="str">
            <v> </v>
          </cell>
          <cell r="G721">
            <v>-1</v>
          </cell>
          <cell r="H721" t="str">
            <v>  </v>
          </cell>
        </row>
        <row r="722">
          <cell r="A722" t="str">
            <v>Lacktechniker</v>
          </cell>
          <cell r="B722" t="str">
            <v>2</v>
          </cell>
          <cell r="C722" t="str">
            <v> </v>
          </cell>
          <cell r="D722" t="str">
            <v> </v>
          </cell>
          <cell r="E722" t="str">
            <v> </v>
          </cell>
          <cell r="F722" t="str">
            <v> </v>
          </cell>
          <cell r="G722">
            <v>-1</v>
          </cell>
          <cell r="H722" t="str">
            <v>  </v>
          </cell>
        </row>
        <row r="723">
          <cell r="A723" t="str">
            <v>Lacktechniker (ausschließlich verwaltend tätig - Einkommen &gt; 40.000 €)</v>
          </cell>
          <cell r="B723" t="str">
            <v>1</v>
          </cell>
          <cell r="C723" t="str">
            <v> </v>
          </cell>
          <cell r="D723" t="str">
            <v> </v>
          </cell>
          <cell r="E723" t="str">
            <v> </v>
          </cell>
          <cell r="F723" t="str">
            <v> </v>
          </cell>
          <cell r="G723">
            <v>-1</v>
          </cell>
          <cell r="H723" t="str">
            <v>  </v>
          </cell>
        </row>
        <row r="724">
          <cell r="A724" t="str">
            <v>Lagerarbeiter</v>
          </cell>
          <cell r="B724" t="str">
            <v>3</v>
          </cell>
          <cell r="C724" t="str">
            <v> </v>
          </cell>
          <cell r="D724" t="str">
            <v> </v>
          </cell>
          <cell r="E724" t="str">
            <v> </v>
          </cell>
          <cell r="F724">
            <v>65</v>
          </cell>
          <cell r="G724">
            <v>-1</v>
          </cell>
          <cell r="H724" t="str">
            <v>  </v>
          </cell>
        </row>
        <row r="725">
          <cell r="A725" t="str">
            <v>Lagerist</v>
          </cell>
          <cell r="B725" t="str">
            <v>3</v>
          </cell>
          <cell r="C725" t="str">
            <v> </v>
          </cell>
          <cell r="D725" t="str">
            <v> </v>
          </cell>
          <cell r="E725" t="str">
            <v> </v>
          </cell>
          <cell r="F725">
            <v>65</v>
          </cell>
          <cell r="G725">
            <v>-1</v>
          </cell>
          <cell r="H725" t="str">
            <v>  </v>
          </cell>
        </row>
        <row r="726">
          <cell r="A726" t="str">
            <v>Lagerist-Verwalter (ausschließlich verwaltend tätig - Einkommen &gt; 40.000 €)</v>
          </cell>
          <cell r="B726" t="str">
            <v>1</v>
          </cell>
          <cell r="C726" t="str">
            <v> </v>
          </cell>
          <cell r="D726" t="str">
            <v> </v>
          </cell>
          <cell r="E726" t="str">
            <v> </v>
          </cell>
          <cell r="F726" t="str">
            <v> </v>
          </cell>
          <cell r="G726">
            <v>-1</v>
          </cell>
          <cell r="H726" t="str">
            <v>  </v>
          </cell>
        </row>
        <row r="727">
          <cell r="A727" t="str">
            <v>Lagerist-Verwalter (ausschließlich verwaltend tätig)</v>
          </cell>
          <cell r="B727" t="str">
            <v>2</v>
          </cell>
          <cell r="C727" t="str">
            <v> </v>
          </cell>
          <cell r="D727" t="str">
            <v> </v>
          </cell>
          <cell r="E727" t="str">
            <v> </v>
          </cell>
          <cell r="F727" t="str">
            <v> </v>
          </cell>
          <cell r="G727">
            <v>-1</v>
          </cell>
          <cell r="H727" t="str">
            <v>  </v>
          </cell>
        </row>
        <row r="728">
          <cell r="A728" t="str">
            <v>Lagerverwalter (Requisiteur)</v>
          </cell>
          <cell r="B728" t="str">
            <v>2</v>
          </cell>
          <cell r="C728" t="str">
            <v> </v>
          </cell>
          <cell r="D728" t="str">
            <v> </v>
          </cell>
          <cell r="E728" t="str">
            <v> </v>
          </cell>
          <cell r="F728" t="str">
            <v> </v>
          </cell>
          <cell r="G728">
            <v>-1</v>
          </cell>
          <cell r="H728" t="str">
            <v>  </v>
          </cell>
        </row>
        <row r="729">
          <cell r="A729" t="str">
            <v>Landarbeiter</v>
          </cell>
          <cell r="B729" t="str">
            <v>3</v>
          </cell>
          <cell r="C729" t="str">
            <v> </v>
          </cell>
          <cell r="D729" t="str">
            <v> </v>
          </cell>
          <cell r="E729" t="str">
            <v> </v>
          </cell>
          <cell r="F729">
            <v>65</v>
          </cell>
          <cell r="G729">
            <v>-1</v>
          </cell>
          <cell r="H729" t="str">
            <v>  </v>
          </cell>
        </row>
        <row r="730">
          <cell r="A730" t="str">
            <v>Landbautechniker</v>
          </cell>
          <cell r="B730" t="str">
            <v>2</v>
          </cell>
          <cell r="C730" t="str">
            <v> </v>
          </cell>
          <cell r="D730" t="str">
            <v> </v>
          </cell>
          <cell r="E730" t="str">
            <v> </v>
          </cell>
          <cell r="F730" t="str">
            <v> </v>
          </cell>
          <cell r="G730">
            <v>-1</v>
          </cell>
          <cell r="H730" t="str">
            <v>  </v>
          </cell>
        </row>
        <row r="731">
          <cell r="A731" t="str">
            <v>Landfrauenberater</v>
          </cell>
          <cell r="B731" t="str">
            <v>2</v>
          </cell>
          <cell r="C731" t="str">
            <v> </v>
          </cell>
          <cell r="D731" t="str">
            <v> </v>
          </cell>
          <cell r="E731" t="str">
            <v> </v>
          </cell>
          <cell r="F731" t="str">
            <v> </v>
          </cell>
          <cell r="G731">
            <v>-1</v>
          </cell>
          <cell r="H731" t="str">
            <v>  </v>
          </cell>
        </row>
        <row r="732">
          <cell r="A732" t="str">
            <v>Landmaschinenmechaniker</v>
          </cell>
          <cell r="B732" t="str">
            <v>3</v>
          </cell>
          <cell r="C732" t="str">
            <v> </v>
          </cell>
          <cell r="D732" t="str">
            <v> </v>
          </cell>
          <cell r="E732" t="str">
            <v> </v>
          </cell>
          <cell r="F732">
            <v>65</v>
          </cell>
          <cell r="G732">
            <v>-1</v>
          </cell>
          <cell r="H732" t="str">
            <v>  </v>
          </cell>
        </row>
        <row r="733">
          <cell r="A733" t="str">
            <v>Landschaftsarchitekt</v>
          </cell>
          <cell r="B733" t="str">
            <v>1</v>
          </cell>
          <cell r="C733" t="str">
            <v> </v>
          </cell>
          <cell r="D733" t="str">
            <v> </v>
          </cell>
          <cell r="E733" t="str">
            <v> </v>
          </cell>
          <cell r="F733" t="str">
            <v> </v>
          </cell>
          <cell r="G733">
            <v>-1</v>
          </cell>
          <cell r="H733" t="str">
            <v>  </v>
          </cell>
        </row>
        <row r="734">
          <cell r="A734" t="str">
            <v>Landwirt</v>
          </cell>
          <cell r="B734" t="str">
            <v>3</v>
          </cell>
          <cell r="C734" t="str">
            <v> </v>
          </cell>
          <cell r="D734" t="str">
            <v> </v>
          </cell>
          <cell r="E734" t="str">
            <v> </v>
          </cell>
          <cell r="F734">
            <v>65</v>
          </cell>
          <cell r="G734">
            <v>-1</v>
          </cell>
          <cell r="H734" t="str">
            <v>  </v>
          </cell>
        </row>
        <row r="735">
          <cell r="A735" t="str">
            <v>Landwirtschaftlicher Berater</v>
          </cell>
          <cell r="B735" t="str">
            <v>2</v>
          </cell>
          <cell r="C735" t="str">
            <v> </v>
          </cell>
          <cell r="D735" t="str">
            <v> </v>
          </cell>
          <cell r="E735" t="str">
            <v> </v>
          </cell>
          <cell r="F735" t="str">
            <v> </v>
          </cell>
          <cell r="G735">
            <v>-1</v>
          </cell>
          <cell r="H735" t="str">
            <v>  </v>
          </cell>
        </row>
        <row r="736">
          <cell r="A736" t="str">
            <v>Landwirtschaftlicher Verwalter</v>
          </cell>
          <cell r="B736" t="str">
            <v>2</v>
          </cell>
          <cell r="C736" t="str">
            <v> </v>
          </cell>
          <cell r="D736" t="str">
            <v> </v>
          </cell>
          <cell r="E736" t="str">
            <v> </v>
          </cell>
          <cell r="F736" t="str">
            <v> </v>
          </cell>
          <cell r="G736">
            <v>-1</v>
          </cell>
          <cell r="H736" t="str">
            <v>  </v>
          </cell>
        </row>
        <row r="737">
          <cell r="A737" t="str">
            <v>Lastkraftwagenführer</v>
          </cell>
          <cell r="B737" t="str">
            <v>3</v>
          </cell>
          <cell r="C737" t="str">
            <v> </v>
          </cell>
          <cell r="D737" t="str">
            <v> </v>
          </cell>
          <cell r="E737" t="str">
            <v> </v>
          </cell>
          <cell r="F737">
            <v>55</v>
          </cell>
          <cell r="G737">
            <v>-1</v>
          </cell>
          <cell r="H737" t="str">
            <v>  </v>
          </cell>
        </row>
        <row r="738">
          <cell r="A738" t="str">
            <v>Layouter</v>
          </cell>
          <cell r="B738" t="str">
            <v>2</v>
          </cell>
          <cell r="C738" t="str">
            <v> </v>
          </cell>
          <cell r="D738" t="str">
            <v> </v>
          </cell>
          <cell r="E738" t="str">
            <v> </v>
          </cell>
          <cell r="F738" t="str">
            <v> </v>
          </cell>
          <cell r="G738">
            <v>-1</v>
          </cell>
          <cell r="H738" t="str">
            <v>  </v>
          </cell>
        </row>
        <row r="739">
          <cell r="A739" t="str">
            <v>Layouter - Designer</v>
          </cell>
          <cell r="B739" t="str">
            <v>2</v>
          </cell>
          <cell r="C739" t="str">
            <v> </v>
          </cell>
          <cell r="D739" t="str">
            <v> </v>
          </cell>
          <cell r="E739" t="str">
            <v> </v>
          </cell>
          <cell r="F739">
            <v>65</v>
          </cell>
          <cell r="G739">
            <v>-1</v>
          </cell>
          <cell r="H739" t="str">
            <v>  </v>
          </cell>
        </row>
        <row r="740">
          <cell r="A740" t="str">
            <v>Layouter (ausschließlich verwaltend tätig - Einkommen &gt; 40.000 €)</v>
          </cell>
          <cell r="B740" t="str">
            <v>1</v>
          </cell>
          <cell r="C740" t="str">
            <v> </v>
          </cell>
          <cell r="D740" t="str">
            <v> </v>
          </cell>
          <cell r="E740" t="str">
            <v> </v>
          </cell>
          <cell r="F740" t="str">
            <v> </v>
          </cell>
          <cell r="G740">
            <v>-1</v>
          </cell>
          <cell r="H740" t="str">
            <v>  </v>
          </cell>
        </row>
        <row r="741">
          <cell r="A741" t="str">
            <v>Lebensmittelchemiker</v>
          </cell>
          <cell r="B741" t="str">
            <v>2</v>
          </cell>
          <cell r="C741" t="str">
            <v> </v>
          </cell>
          <cell r="D741" t="str">
            <v> </v>
          </cell>
          <cell r="E741" t="str">
            <v> </v>
          </cell>
          <cell r="F741" t="str">
            <v> </v>
          </cell>
          <cell r="G741">
            <v>-1</v>
          </cell>
          <cell r="H741" t="str">
            <v>  </v>
          </cell>
        </row>
        <row r="742">
          <cell r="A742" t="str">
            <v>Lebensmittelchemiker (ausschließlich verwaltend tätig - Einkommen &gt; 40.000 €)</v>
          </cell>
          <cell r="B742" t="str">
            <v>1</v>
          </cell>
          <cell r="C742" t="str">
            <v> </v>
          </cell>
          <cell r="D742" t="str">
            <v> </v>
          </cell>
          <cell r="E742" t="str">
            <v> </v>
          </cell>
          <cell r="F742" t="str">
            <v> </v>
          </cell>
          <cell r="G742">
            <v>-1</v>
          </cell>
          <cell r="H742" t="str">
            <v>  </v>
          </cell>
        </row>
        <row r="743">
          <cell r="A743" t="str">
            <v>Lederfärber</v>
          </cell>
          <cell r="B743" t="str">
            <v>3</v>
          </cell>
          <cell r="C743" t="str">
            <v> </v>
          </cell>
          <cell r="D743" t="str">
            <v> </v>
          </cell>
          <cell r="E743" t="str">
            <v> </v>
          </cell>
          <cell r="F743">
            <v>65</v>
          </cell>
          <cell r="G743">
            <v>-1</v>
          </cell>
          <cell r="H743" t="str">
            <v>  </v>
          </cell>
        </row>
        <row r="744">
          <cell r="A744" t="str">
            <v>Lederkleber</v>
          </cell>
          <cell r="B744" t="str">
            <v>3</v>
          </cell>
          <cell r="C744" t="str">
            <v> </v>
          </cell>
          <cell r="D744" t="str">
            <v> </v>
          </cell>
          <cell r="E744" t="str">
            <v> </v>
          </cell>
          <cell r="F744">
            <v>65</v>
          </cell>
          <cell r="G744">
            <v>-1</v>
          </cell>
          <cell r="H744" t="str">
            <v>  </v>
          </cell>
        </row>
        <row r="745">
          <cell r="A745" t="str">
            <v>Ledernagler</v>
          </cell>
          <cell r="B745" t="str">
            <v>3</v>
          </cell>
          <cell r="C745" t="str">
            <v> </v>
          </cell>
          <cell r="D745" t="str">
            <v> </v>
          </cell>
          <cell r="E745" t="str">
            <v> </v>
          </cell>
          <cell r="F745">
            <v>65</v>
          </cell>
          <cell r="G745">
            <v>-1</v>
          </cell>
          <cell r="H745" t="str">
            <v>  </v>
          </cell>
        </row>
        <row r="746">
          <cell r="A746" t="str">
            <v>Lederplätter</v>
          </cell>
          <cell r="B746" t="str">
            <v>3</v>
          </cell>
          <cell r="C746" t="str">
            <v> </v>
          </cell>
          <cell r="D746" t="str">
            <v> </v>
          </cell>
          <cell r="E746" t="str">
            <v> </v>
          </cell>
          <cell r="F746">
            <v>65</v>
          </cell>
          <cell r="G746">
            <v>-1</v>
          </cell>
          <cell r="H746" t="str">
            <v>  </v>
          </cell>
        </row>
        <row r="747">
          <cell r="A747" t="str">
            <v>Ledertechniker</v>
          </cell>
          <cell r="B747" t="str">
            <v>2</v>
          </cell>
          <cell r="C747" t="str">
            <v> </v>
          </cell>
          <cell r="D747" t="str">
            <v> </v>
          </cell>
          <cell r="E747" t="str">
            <v> </v>
          </cell>
          <cell r="F747" t="str">
            <v> </v>
          </cell>
          <cell r="G747">
            <v>-1</v>
          </cell>
          <cell r="H747" t="str">
            <v>  </v>
          </cell>
        </row>
        <row r="748">
          <cell r="A748" t="str">
            <v>Ledertechniker (ausschließlich verwaltend tätig - Einkommen &gt; 40.000 €)</v>
          </cell>
          <cell r="B748" t="str">
            <v>1</v>
          </cell>
          <cell r="C748" t="str">
            <v> </v>
          </cell>
          <cell r="D748" t="str">
            <v> </v>
          </cell>
          <cell r="E748" t="str">
            <v> </v>
          </cell>
          <cell r="F748" t="str">
            <v> </v>
          </cell>
          <cell r="G748">
            <v>-1</v>
          </cell>
          <cell r="H748" t="str">
            <v>  </v>
          </cell>
        </row>
        <row r="749">
          <cell r="A749" t="str">
            <v>Lederzurichter</v>
          </cell>
          <cell r="B749" t="str">
            <v>3</v>
          </cell>
          <cell r="C749" t="str">
            <v> </v>
          </cell>
          <cell r="D749" t="str">
            <v> </v>
          </cell>
          <cell r="E749" t="str">
            <v> </v>
          </cell>
          <cell r="F749">
            <v>65</v>
          </cell>
          <cell r="G749">
            <v>-1</v>
          </cell>
          <cell r="H749" t="str">
            <v>  </v>
          </cell>
        </row>
        <row r="750">
          <cell r="A750" t="str">
            <v>Lehrer</v>
          </cell>
          <cell r="B750" t="str">
            <v>2</v>
          </cell>
          <cell r="C750" t="str">
            <v> </v>
          </cell>
          <cell r="D750" t="str">
            <v> </v>
          </cell>
          <cell r="E750" t="str">
            <v> </v>
          </cell>
          <cell r="F750">
            <v>60</v>
          </cell>
          <cell r="G750">
            <v>-1</v>
          </cell>
          <cell r="H750" t="str">
            <v>  </v>
          </cell>
        </row>
        <row r="751">
          <cell r="A751" t="str">
            <v>Leimkocher</v>
          </cell>
          <cell r="B751" t="str">
            <v>3</v>
          </cell>
          <cell r="C751" t="str">
            <v> </v>
          </cell>
          <cell r="D751" t="str">
            <v> </v>
          </cell>
          <cell r="E751" t="str">
            <v> </v>
          </cell>
          <cell r="F751">
            <v>65</v>
          </cell>
          <cell r="G751">
            <v>-1</v>
          </cell>
          <cell r="H751" t="str">
            <v>  </v>
          </cell>
        </row>
        <row r="752">
          <cell r="A752" t="str">
            <v>Leitender Angestellter (im Sinne des Betriebsverfassungsgesetzes)</v>
          </cell>
          <cell r="B752" t="str">
            <v>1+</v>
          </cell>
          <cell r="C752" t="str">
            <v> </v>
          </cell>
          <cell r="D752" t="str">
            <v> </v>
          </cell>
          <cell r="E752" t="str">
            <v> </v>
          </cell>
          <cell r="F752" t="str">
            <v> </v>
          </cell>
          <cell r="G752">
            <v>-1</v>
          </cell>
          <cell r="H752" t="str">
            <v>  </v>
          </cell>
        </row>
        <row r="753">
          <cell r="A753" t="str">
            <v>Lektor</v>
          </cell>
          <cell r="B753" t="str">
            <v>2</v>
          </cell>
          <cell r="C753" t="str">
            <v> </v>
          </cell>
          <cell r="D753" t="str">
            <v> </v>
          </cell>
          <cell r="E753" t="str">
            <v> </v>
          </cell>
          <cell r="F753" t="str">
            <v> </v>
          </cell>
          <cell r="G753">
            <v>-1</v>
          </cell>
          <cell r="H753" t="str">
            <v>  </v>
          </cell>
        </row>
        <row r="754">
          <cell r="A754" t="str">
            <v>Lektor (ausschließlich verwaltend tätig - Einkommen &gt; 40.000 €)</v>
          </cell>
          <cell r="B754" t="str">
            <v>1</v>
          </cell>
          <cell r="C754" t="str">
            <v> </v>
          </cell>
          <cell r="D754" t="str">
            <v> </v>
          </cell>
          <cell r="E754" t="str">
            <v> </v>
          </cell>
          <cell r="F754" t="str">
            <v> </v>
          </cell>
          <cell r="G754">
            <v>-1</v>
          </cell>
          <cell r="H754" t="str">
            <v>  </v>
          </cell>
        </row>
        <row r="755">
          <cell r="A755" t="str">
            <v>Lesekraft - Weinbau (fest angestellt)</v>
          </cell>
          <cell r="B755" t="str">
            <v>3</v>
          </cell>
          <cell r="C755" t="str">
            <v> </v>
          </cell>
          <cell r="D755" t="str">
            <v> </v>
          </cell>
          <cell r="E755" t="str">
            <v> </v>
          </cell>
          <cell r="F755">
            <v>65</v>
          </cell>
          <cell r="G755">
            <v>-1</v>
          </cell>
          <cell r="H755" t="str">
            <v>  </v>
          </cell>
        </row>
        <row r="756">
          <cell r="A756" t="str">
            <v>LKW-Fahrer</v>
          </cell>
          <cell r="B756" t="str">
            <v>3</v>
          </cell>
          <cell r="C756" t="str">
            <v> </v>
          </cell>
          <cell r="D756" t="str">
            <v> </v>
          </cell>
          <cell r="E756" t="str">
            <v> </v>
          </cell>
          <cell r="F756">
            <v>55</v>
          </cell>
          <cell r="G756">
            <v>-1</v>
          </cell>
          <cell r="H756" t="str">
            <v>  </v>
          </cell>
        </row>
        <row r="757">
          <cell r="A757" t="str">
            <v>Logopäde</v>
          </cell>
          <cell r="B757" t="str">
            <v>2</v>
          </cell>
          <cell r="C757" t="str">
            <v> </v>
          </cell>
          <cell r="D757" t="str">
            <v> </v>
          </cell>
          <cell r="E757" t="str">
            <v> </v>
          </cell>
          <cell r="F757" t="str">
            <v> </v>
          </cell>
          <cell r="G757">
            <v>-1</v>
          </cell>
          <cell r="H757" t="str">
            <v>  </v>
          </cell>
        </row>
        <row r="758">
          <cell r="A758" t="str">
            <v>Lokomotivführer</v>
          </cell>
          <cell r="B758" t="str">
            <v>2</v>
          </cell>
          <cell r="C758" t="str">
            <v> </v>
          </cell>
          <cell r="D758" t="str">
            <v> </v>
          </cell>
          <cell r="E758" t="str">
            <v> </v>
          </cell>
          <cell r="F758">
            <v>60</v>
          </cell>
          <cell r="G758">
            <v>-1</v>
          </cell>
          <cell r="H758" t="str">
            <v>  </v>
          </cell>
        </row>
        <row r="759">
          <cell r="A759" t="str">
            <v>Lokomotivführer unter Tage</v>
          </cell>
          <cell r="B759" t="str">
            <v>4</v>
          </cell>
          <cell r="C759" t="str">
            <v>3</v>
          </cell>
          <cell r="D759" t="str">
            <v>1,2</v>
          </cell>
          <cell r="E759" t="str">
            <v> </v>
          </cell>
          <cell r="F759">
            <v>55</v>
          </cell>
          <cell r="G759">
            <v>-1</v>
          </cell>
          <cell r="H759" t="str">
            <v>  </v>
          </cell>
        </row>
        <row r="760">
          <cell r="A760" t="str">
            <v>Löter</v>
          </cell>
          <cell r="B760" t="str">
            <v>3</v>
          </cell>
          <cell r="C760" t="str">
            <v> </v>
          </cell>
          <cell r="D760" t="str">
            <v> </v>
          </cell>
          <cell r="E760" t="str">
            <v> </v>
          </cell>
          <cell r="F760">
            <v>65</v>
          </cell>
          <cell r="G760">
            <v>-1</v>
          </cell>
          <cell r="H760" t="str">
            <v>  </v>
          </cell>
        </row>
        <row r="761">
          <cell r="A761" t="str">
            <v>Luftbildfotograf</v>
          </cell>
          <cell r="B761" t="str">
            <v>2</v>
          </cell>
          <cell r="C761" t="str">
            <v> </v>
          </cell>
          <cell r="D761" t="str">
            <v> </v>
          </cell>
          <cell r="E761" t="str">
            <v> </v>
          </cell>
          <cell r="F761" t="str">
            <v> </v>
          </cell>
          <cell r="G761">
            <v>-1</v>
          </cell>
          <cell r="H761" t="str">
            <v>FB Ausland</v>
          </cell>
        </row>
        <row r="762">
          <cell r="A762" t="str">
            <v>Luftbildtechniker</v>
          </cell>
          <cell r="B762" t="str">
            <v>2</v>
          </cell>
          <cell r="C762" t="str">
            <v> </v>
          </cell>
          <cell r="D762" t="str">
            <v> </v>
          </cell>
          <cell r="E762" t="str">
            <v> </v>
          </cell>
          <cell r="F762" t="str">
            <v> </v>
          </cell>
          <cell r="G762">
            <v>-1</v>
          </cell>
          <cell r="H762" t="str">
            <v>  </v>
          </cell>
        </row>
        <row r="763">
          <cell r="A763" t="str">
            <v>Luftbildtechniker (ausschließlich verwaltend tätig - Einkommen &gt; 40.000 €)</v>
          </cell>
          <cell r="B763" t="str">
            <v>1</v>
          </cell>
          <cell r="C763" t="str">
            <v> </v>
          </cell>
          <cell r="D763" t="str">
            <v> </v>
          </cell>
          <cell r="E763" t="str">
            <v> </v>
          </cell>
          <cell r="F763" t="str">
            <v> </v>
          </cell>
          <cell r="G763">
            <v>-1</v>
          </cell>
          <cell r="H763" t="str">
            <v>  </v>
          </cell>
        </row>
        <row r="764">
          <cell r="A764" t="str">
            <v>Luftheizungsbauer</v>
          </cell>
          <cell r="B764" t="str">
            <v>3</v>
          </cell>
          <cell r="C764" t="str">
            <v> </v>
          </cell>
          <cell r="D764" t="str">
            <v> </v>
          </cell>
          <cell r="E764" t="str">
            <v> </v>
          </cell>
          <cell r="F764">
            <v>65</v>
          </cell>
          <cell r="G764">
            <v>-1</v>
          </cell>
          <cell r="H764" t="str">
            <v>  </v>
          </cell>
        </row>
        <row r="765">
          <cell r="A765" t="str">
            <v>Makler (Innendienst)</v>
          </cell>
          <cell r="B765" t="str">
            <v>1</v>
          </cell>
          <cell r="C765" t="str">
            <v> </v>
          </cell>
          <cell r="D765" t="str">
            <v> </v>
          </cell>
          <cell r="E765" t="str">
            <v> </v>
          </cell>
          <cell r="F765" t="str">
            <v> </v>
          </cell>
          <cell r="G765">
            <v>-1</v>
          </cell>
          <cell r="H765" t="str">
            <v>  </v>
          </cell>
        </row>
        <row r="766">
          <cell r="A766" t="str">
            <v>Makler (mit mehr als 20% Außendienstanteil)</v>
          </cell>
          <cell r="B766" t="str">
            <v>2</v>
          </cell>
          <cell r="C766" t="str">
            <v> </v>
          </cell>
          <cell r="D766" t="str">
            <v> </v>
          </cell>
          <cell r="E766" t="str">
            <v> </v>
          </cell>
          <cell r="F766" t="str">
            <v> </v>
          </cell>
          <cell r="G766">
            <v>-1</v>
          </cell>
          <cell r="H766" t="str">
            <v>  </v>
          </cell>
        </row>
        <row r="767">
          <cell r="A767" t="str">
            <v>Makler (überwiegend körperlich oder stehend tätig)</v>
          </cell>
          <cell r="B767" t="str">
            <v>2</v>
          </cell>
          <cell r="C767" t="str">
            <v> </v>
          </cell>
          <cell r="D767" t="str">
            <v> </v>
          </cell>
          <cell r="E767" t="str">
            <v> </v>
          </cell>
          <cell r="F767" t="str">
            <v> </v>
          </cell>
          <cell r="G767">
            <v>-1</v>
          </cell>
          <cell r="H767" t="str">
            <v>  </v>
          </cell>
        </row>
        <row r="768">
          <cell r="A768" t="str">
            <v>Maler</v>
          </cell>
          <cell r="B768" t="str">
            <v>3</v>
          </cell>
          <cell r="C768" t="str">
            <v> </v>
          </cell>
          <cell r="D768" t="str">
            <v> </v>
          </cell>
          <cell r="E768" t="str">
            <v> </v>
          </cell>
          <cell r="F768">
            <v>65</v>
          </cell>
          <cell r="G768">
            <v>-1</v>
          </cell>
          <cell r="H768" t="str">
            <v>  </v>
          </cell>
        </row>
        <row r="769">
          <cell r="A769" t="str">
            <v>Mälzer</v>
          </cell>
          <cell r="B769" t="str">
            <v>3</v>
          </cell>
          <cell r="C769" t="str">
            <v> </v>
          </cell>
          <cell r="D769" t="str">
            <v> </v>
          </cell>
          <cell r="E769" t="str">
            <v> </v>
          </cell>
          <cell r="F769">
            <v>65</v>
          </cell>
          <cell r="G769">
            <v>-1</v>
          </cell>
          <cell r="H769" t="str">
            <v>  </v>
          </cell>
        </row>
        <row r="770">
          <cell r="A770" t="str">
            <v>Marketing-Berater (mit Hochschulabschluss)</v>
          </cell>
          <cell r="B770" t="str">
            <v>1</v>
          </cell>
          <cell r="C770" t="str">
            <v> </v>
          </cell>
          <cell r="D770" t="str">
            <v> </v>
          </cell>
          <cell r="E770" t="str">
            <v> </v>
          </cell>
          <cell r="F770" t="str">
            <v> </v>
          </cell>
          <cell r="G770">
            <v>-1</v>
          </cell>
          <cell r="H770" t="str">
            <v>  </v>
          </cell>
        </row>
        <row r="771">
          <cell r="A771" t="str">
            <v>Marketing-Berater (ohne Hochschulabschl. u. ausschl. verw. tätig - Ek &gt; 40.000€)</v>
          </cell>
          <cell r="B771" t="str">
            <v>1</v>
          </cell>
          <cell r="C771" t="str">
            <v> </v>
          </cell>
          <cell r="D771" t="str">
            <v> </v>
          </cell>
          <cell r="E771" t="str">
            <v> </v>
          </cell>
          <cell r="F771" t="str">
            <v> </v>
          </cell>
          <cell r="G771">
            <v>-1</v>
          </cell>
          <cell r="H771" t="str">
            <v>  </v>
          </cell>
        </row>
        <row r="772">
          <cell r="A772" t="str">
            <v>Marketing-Berater (ohne Hochschulabschluss)</v>
          </cell>
          <cell r="B772" t="str">
            <v>2</v>
          </cell>
          <cell r="C772" t="str">
            <v> </v>
          </cell>
          <cell r="D772" t="str">
            <v> </v>
          </cell>
          <cell r="E772" t="str">
            <v> </v>
          </cell>
          <cell r="F772" t="str">
            <v> </v>
          </cell>
          <cell r="G772">
            <v>-1</v>
          </cell>
          <cell r="H772" t="str">
            <v>  </v>
          </cell>
        </row>
        <row r="773">
          <cell r="A773" t="str">
            <v>Marketing-Koordinator (mit Hochschulabschluss)</v>
          </cell>
          <cell r="B773" t="str">
            <v>1</v>
          </cell>
          <cell r="C773" t="str">
            <v> </v>
          </cell>
          <cell r="D773" t="str">
            <v> </v>
          </cell>
          <cell r="E773" t="str">
            <v> </v>
          </cell>
          <cell r="F773" t="str">
            <v> </v>
          </cell>
          <cell r="G773">
            <v>-1</v>
          </cell>
          <cell r="H773" t="str">
            <v>  </v>
          </cell>
        </row>
        <row r="774">
          <cell r="A774" t="str">
            <v>Marketing-Koordinator (ohne Hochschulabschl.)(ausschl. verw. tätig - Ek&gt;40.000€)</v>
          </cell>
          <cell r="B774" t="str">
            <v>1</v>
          </cell>
          <cell r="C774" t="str">
            <v> </v>
          </cell>
          <cell r="D774" t="str">
            <v> </v>
          </cell>
          <cell r="E774" t="str">
            <v> </v>
          </cell>
          <cell r="F774" t="str">
            <v> </v>
          </cell>
          <cell r="G774">
            <v>-1</v>
          </cell>
          <cell r="H774" t="str">
            <v>  </v>
          </cell>
        </row>
        <row r="775">
          <cell r="A775" t="str">
            <v>Marketing-Koordinator (ohne Hochschulabschluss)</v>
          </cell>
          <cell r="B775" t="str">
            <v>2</v>
          </cell>
          <cell r="C775" t="str">
            <v> </v>
          </cell>
          <cell r="D775" t="str">
            <v> </v>
          </cell>
          <cell r="E775" t="str">
            <v> </v>
          </cell>
          <cell r="F775" t="str">
            <v> </v>
          </cell>
          <cell r="G775">
            <v>-1</v>
          </cell>
          <cell r="H775" t="str">
            <v>  </v>
          </cell>
        </row>
        <row r="776">
          <cell r="A776" t="str">
            <v>Marketing-Referent</v>
          </cell>
          <cell r="B776" t="str">
            <v>2</v>
          </cell>
          <cell r="C776" t="str">
            <v> </v>
          </cell>
          <cell r="D776" t="str">
            <v> </v>
          </cell>
          <cell r="E776" t="str">
            <v> </v>
          </cell>
          <cell r="F776" t="str">
            <v> </v>
          </cell>
          <cell r="G776">
            <v>-1</v>
          </cell>
          <cell r="H776" t="str">
            <v>  </v>
          </cell>
        </row>
        <row r="777">
          <cell r="A777" t="str">
            <v>Marketing-Referent (ausschließlich verwaltend tätig - Einkommen &gt; 40.000 €)</v>
          </cell>
          <cell r="B777" t="str">
            <v>1</v>
          </cell>
          <cell r="C777" t="str">
            <v> </v>
          </cell>
          <cell r="D777" t="str">
            <v> </v>
          </cell>
          <cell r="E777" t="str">
            <v> </v>
          </cell>
          <cell r="F777" t="str">
            <v> </v>
          </cell>
          <cell r="G777">
            <v>-1</v>
          </cell>
          <cell r="H777" t="str">
            <v>  </v>
          </cell>
        </row>
        <row r="778">
          <cell r="A778" t="str">
            <v>Markscheider</v>
          </cell>
          <cell r="B778" t="str">
            <v>3</v>
          </cell>
          <cell r="C778" t="str">
            <v> </v>
          </cell>
          <cell r="D778" t="str">
            <v> </v>
          </cell>
          <cell r="E778" t="str">
            <v> </v>
          </cell>
          <cell r="F778">
            <v>65</v>
          </cell>
          <cell r="G778">
            <v>-1</v>
          </cell>
          <cell r="H778" t="str">
            <v>  </v>
          </cell>
        </row>
        <row r="779">
          <cell r="A779" t="str">
            <v>Markscheidergehilfe</v>
          </cell>
          <cell r="B779" t="str">
            <v>3</v>
          </cell>
          <cell r="C779" t="str">
            <v> </v>
          </cell>
          <cell r="D779" t="str">
            <v> </v>
          </cell>
          <cell r="E779" t="str">
            <v> </v>
          </cell>
          <cell r="F779">
            <v>65</v>
          </cell>
          <cell r="G779">
            <v>-1</v>
          </cell>
          <cell r="H779" t="str">
            <v>  </v>
          </cell>
        </row>
        <row r="780">
          <cell r="A780" t="str">
            <v>Marktforscher</v>
          </cell>
          <cell r="B780" t="str">
            <v>2</v>
          </cell>
          <cell r="C780" t="str">
            <v> </v>
          </cell>
          <cell r="D780" t="str">
            <v> </v>
          </cell>
          <cell r="E780" t="str">
            <v> </v>
          </cell>
          <cell r="F780" t="str">
            <v> </v>
          </cell>
          <cell r="G780">
            <v>-1</v>
          </cell>
          <cell r="H780" t="str">
            <v>  </v>
          </cell>
        </row>
        <row r="781">
          <cell r="A781" t="str">
            <v>Marktforscher (ausschließlich verwaltend tätig - Einkommen &gt; 40.000 €)</v>
          </cell>
          <cell r="B781" t="str">
            <v>1</v>
          </cell>
          <cell r="C781" t="str">
            <v> </v>
          </cell>
          <cell r="D781" t="str">
            <v> </v>
          </cell>
          <cell r="E781" t="str">
            <v> </v>
          </cell>
          <cell r="F781" t="str">
            <v> </v>
          </cell>
          <cell r="G781">
            <v>-1</v>
          </cell>
          <cell r="H781" t="str">
            <v>  </v>
          </cell>
        </row>
        <row r="782">
          <cell r="A782" t="str">
            <v>Markthändler</v>
          </cell>
          <cell r="B782" t="str">
            <v>3</v>
          </cell>
          <cell r="C782" t="str">
            <v> </v>
          </cell>
          <cell r="D782" t="str">
            <v> </v>
          </cell>
          <cell r="E782" t="str">
            <v> </v>
          </cell>
          <cell r="F782">
            <v>65</v>
          </cell>
          <cell r="G782">
            <v>-1</v>
          </cell>
          <cell r="H782" t="str">
            <v>  </v>
          </cell>
        </row>
        <row r="783">
          <cell r="A783" t="str">
            <v>Maschinenbauer</v>
          </cell>
          <cell r="B783" t="str">
            <v>3</v>
          </cell>
          <cell r="C783" t="str">
            <v> </v>
          </cell>
          <cell r="D783" t="str">
            <v> </v>
          </cell>
          <cell r="E783" t="str">
            <v> </v>
          </cell>
          <cell r="F783">
            <v>65</v>
          </cell>
          <cell r="G783">
            <v>-1</v>
          </cell>
          <cell r="H783" t="str">
            <v>  </v>
          </cell>
        </row>
        <row r="784">
          <cell r="A784" t="str">
            <v>Maschinenführer</v>
          </cell>
          <cell r="B784" t="str">
            <v>3</v>
          </cell>
          <cell r="C784" t="str">
            <v> </v>
          </cell>
          <cell r="D784" t="str">
            <v> </v>
          </cell>
          <cell r="E784" t="str">
            <v> </v>
          </cell>
          <cell r="F784">
            <v>65</v>
          </cell>
          <cell r="G784">
            <v>-1</v>
          </cell>
          <cell r="H784" t="str">
            <v>  </v>
          </cell>
        </row>
        <row r="785">
          <cell r="A785" t="str">
            <v>Maschinenführer über Tage</v>
          </cell>
          <cell r="B785" t="str">
            <v>3</v>
          </cell>
          <cell r="C785" t="str">
            <v> </v>
          </cell>
          <cell r="D785" t="str">
            <v> </v>
          </cell>
          <cell r="E785" t="str">
            <v> </v>
          </cell>
          <cell r="F785">
            <v>65</v>
          </cell>
          <cell r="G785">
            <v>-1</v>
          </cell>
          <cell r="H785" t="str">
            <v>  </v>
          </cell>
        </row>
        <row r="786">
          <cell r="A786" t="str">
            <v>Maschinenführer unter Tage</v>
          </cell>
          <cell r="B786" t="str">
            <v>4</v>
          </cell>
          <cell r="C786" t="str">
            <v>3</v>
          </cell>
          <cell r="D786" t="str">
            <v>1,2</v>
          </cell>
          <cell r="E786" t="str">
            <v> </v>
          </cell>
          <cell r="F786">
            <v>55</v>
          </cell>
          <cell r="G786">
            <v>-1</v>
          </cell>
          <cell r="H786" t="str">
            <v>  </v>
          </cell>
        </row>
        <row r="787">
          <cell r="A787" t="str">
            <v>Maschinenglasmacher</v>
          </cell>
          <cell r="B787" t="str">
            <v>3</v>
          </cell>
          <cell r="C787" t="str">
            <v> </v>
          </cell>
          <cell r="D787" t="str">
            <v> </v>
          </cell>
          <cell r="E787" t="str">
            <v> </v>
          </cell>
          <cell r="F787">
            <v>65</v>
          </cell>
          <cell r="G787">
            <v>-1</v>
          </cell>
          <cell r="H787" t="str">
            <v>  </v>
          </cell>
        </row>
        <row r="788">
          <cell r="A788" t="str">
            <v>Maschinenmann</v>
          </cell>
          <cell r="B788" t="str">
            <v>3</v>
          </cell>
          <cell r="C788" t="str">
            <v> </v>
          </cell>
          <cell r="D788" t="str">
            <v> </v>
          </cell>
          <cell r="E788" t="str">
            <v> </v>
          </cell>
          <cell r="F788">
            <v>65</v>
          </cell>
          <cell r="G788">
            <v>-1</v>
          </cell>
          <cell r="H788" t="str">
            <v>  </v>
          </cell>
        </row>
        <row r="789">
          <cell r="A789" t="str">
            <v>Maschinennieter</v>
          </cell>
          <cell r="B789" t="str">
            <v>3</v>
          </cell>
          <cell r="C789" t="str">
            <v> </v>
          </cell>
          <cell r="D789" t="str">
            <v> </v>
          </cell>
          <cell r="E789" t="str">
            <v> </v>
          </cell>
          <cell r="F789">
            <v>65</v>
          </cell>
          <cell r="G789">
            <v>-1</v>
          </cell>
          <cell r="H789" t="str">
            <v>  </v>
          </cell>
        </row>
        <row r="790">
          <cell r="A790" t="str">
            <v>Maschinenschlosser</v>
          </cell>
          <cell r="B790" t="str">
            <v>3</v>
          </cell>
          <cell r="C790" t="str">
            <v> </v>
          </cell>
          <cell r="D790" t="str">
            <v> </v>
          </cell>
          <cell r="E790" t="str">
            <v> </v>
          </cell>
          <cell r="F790">
            <v>65</v>
          </cell>
          <cell r="G790">
            <v>-1</v>
          </cell>
          <cell r="H790" t="str">
            <v>  </v>
          </cell>
        </row>
        <row r="791">
          <cell r="A791" t="str">
            <v>Maschinist</v>
          </cell>
          <cell r="B791" t="str">
            <v>3</v>
          </cell>
          <cell r="C791" t="str">
            <v> </v>
          </cell>
          <cell r="D791" t="str">
            <v> </v>
          </cell>
          <cell r="E791" t="str">
            <v> </v>
          </cell>
          <cell r="F791">
            <v>65</v>
          </cell>
          <cell r="G791">
            <v>-1</v>
          </cell>
          <cell r="H791" t="str">
            <v>  </v>
          </cell>
        </row>
        <row r="792">
          <cell r="A792" t="str">
            <v>Maschinist (Schifffahrt)</v>
          </cell>
          <cell r="B792" t="str">
            <v>4</v>
          </cell>
          <cell r="C792" t="str">
            <v> </v>
          </cell>
          <cell r="D792" t="str">
            <v>1,2</v>
          </cell>
          <cell r="E792" t="str">
            <v> </v>
          </cell>
          <cell r="F792">
            <v>55</v>
          </cell>
          <cell r="G792">
            <v>-1</v>
          </cell>
          <cell r="H792" t="str">
            <v>  </v>
          </cell>
        </row>
        <row r="793">
          <cell r="A793" t="str">
            <v>Maskenbildner</v>
          </cell>
          <cell r="B793" t="str">
            <v>3</v>
          </cell>
          <cell r="C793" t="str">
            <v> </v>
          </cell>
          <cell r="D793" t="str">
            <v> </v>
          </cell>
          <cell r="E793" t="str">
            <v> </v>
          </cell>
          <cell r="F793">
            <v>65</v>
          </cell>
          <cell r="G793">
            <v>-1</v>
          </cell>
          <cell r="H793" t="str">
            <v>  </v>
          </cell>
        </row>
        <row r="794">
          <cell r="A794" t="str">
            <v>Masseur</v>
          </cell>
          <cell r="B794" t="str">
            <v>3</v>
          </cell>
          <cell r="C794" t="str">
            <v> </v>
          </cell>
          <cell r="D794" t="str">
            <v> </v>
          </cell>
          <cell r="E794" t="str">
            <v> </v>
          </cell>
          <cell r="F794">
            <v>65</v>
          </cell>
          <cell r="G794">
            <v>-1</v>
          </cell>
          <cell r="H794" t="str">
            <v>  </v>
          </cell>
        </row>
        <row r="795">
          <cell r="A795" t="str">
            <v>Mathematiker</v>
          </cell>
          <cell r="B795" t="str">
            <v>1</v>
          </cell>
          <cell r="C795" t="str">
            <v> </v>
          </cell>
          <cell r="D795" t="str">
            <v> </v>
          </cell>
          <cell r="E795" t="str">
            <v> </v>
          </cell>
          <cell r="F795" t="str">
            <v> </v>
          </cell>
          <cell r="G795">
            <v>-1</v>
          </cell>
          <cell r="H795" t="str">
            <v>  </v>
          </cell>
        </row>
        <row r="796">
          <cell r="A796" t="str">
            <v>Matrose</v>
          </cell>
          <cell r="B796" t="str">
            <v>3</v>
          </cell>
          <cell r="C796" t="str">
            <v> </v>
          </cell>
          <cell r="D796" t="str">
            <v>1,2</v>
          </cell>
          <cell r="E796" t="str">
            <v> </v>
          </cell>
          <cell r="F796">
            <v>65</v>
          </cell>
          <cell r="G796">
            <v>-1</v>
          </cell>
          <cell r="H796" t="str">
            <v>  </v>
          </cell>
        </row>
        <row r="797">
          <cell r="A797" t="str">
            <v>Maurer</v>
          </cell>
          <cell r="B797" t="str">
            <v>3</v>
          </cell>
          <cell r="C797" t="str">
            <v> </v>
          </cell>
          <cell r="D797" t="str">
            <v>1,2</v>
          </cell>
          <cell r="E797" t="str">
            <v> </v>
          </cell>
          <cell r="F797">
            <v>65</v>
          </cell>
          <cell r="G797">
            <v>-1</v>
          </cell>
          <cell r="H797" t="str">
            <v>  </v>
          </cell>
        </row>
        <row r="798">
          <cell r="A798" t="str">
            <v>Mechaniker</v>
          </cell>
          <cell r="B798" t="str">
            <v>3</v>
          </cell>
          <cell r="C798" t="str">
            <v> </v>
          </cell>
          <cell r="D798" t="str">
            <v> </v>
          </cell>
          <cell r="E798" t="str">
            <v> </v>
          </cell>
          <cell r="F798">
            <v>65</v>
          </cell>
          <cell r="G798">
            <v>-1</v>
          </cell>
          <cell r="H798" t="str">
            <v>  </v>
          </cell>
        </row>
        <row r="799">
          <cell r="A799" t="str">
            <v>Mechaniker - off-shore</v>
          </cell>
          <cell r="B799" t="str">
            <v>4</v>
          </cell>
          <cell r="C799" t="str">
            <v> </v>
          </cell>
          <cell r="D799" t="str">
            <v>1,2</v>
          </cell>
          <cell r="E799" t="str">
            <v> </v>
          </cell>
          <cell r="F799">
            <v>50</v>
          </cell>
          <cell r="G799">
            <v>-1</v>
          </cell>
          <cell r="H799" t="str">
            <v>  </v>
          </cell>
        </row>
        <row r="800">
          <cell r="A800" t="str">
            <v>Mechatroniker</v>
          </cell>
          <cell r="B800" t="str">
            <v>3</v>
          </cell>
          <cell r="C800" t="str">
            <v> </v>
          </cell>
          <cell r="D800" t="str">
            <v> </v>
          </cell>
          <cell r="E800" t="str">
            <v> </v>
          </cell>
          <cell r="F800">
            <v>65</v>
          </cell>
          <cell r="G800">
            <v>-1</v>
          </cell>
          <cell r="H800" t="str">
            <v>  </v>
          </cell>
        </row>
        <row r="801">
          <cell r="A801" t="str">
            <v>Media-Designer</v>
          </cell>
          <cell r="B801" t="str">
            <v>2</v>
          </cell>
          <cell r="C801" t="str">
            <v> </v>
          </cell>
          <cell r="D801" t="str">
            <v> </v>
          </cell>
          <cell r="E801" t="str">
            <v> </v>
          </cell>
          <cell r="F801">
            <v>65</v>
          </cell>
          <cell r="G801">
            <v>-1</v>
          </cell>
          <cell r="H801" t="str">
            <v>  </v>
          </cell>
        </row>
        <row r="802">
          <cell r="A802" t="str">
            <v>Mediafachmann</v>
          </cell>
          <cell r="B802" t="str">
            <v>2</v>
          </cell>
          <cell r="C802" t="str">
            <v> </v>
          </cell>
          <cell r="D802" t="str">
            <v> </v>
          </cell>
          <cell r="E802" t="str">
            <v> </v>
          </cell>
          <cell r="F802" t="str">
            <v> </v>
          </cell>
          <cell r="G802">
            <v>-1</v>
          </cell>
          <cell r="H802" t="str">
            <v>  </v>
          </cell>
        </row>
        <row r="803">
          <cell r="A803" t="str">
            <v>Mediafachmann (ausschließlich verwaltend tätig - Einkommen &gt; 40.000 €)</v>
          </cell>
          <cell r="B803" t="str">
            <v>1</v>
          </cell>
          <cell r="C803" t="str">
            <v> </v>
          </cell>
          <cell r="D803" t="str">
            <v> </v>
          </cell>
          <cell r="E803" t="str">
            <v> </v>
          </cell>
          <cell r="F803" t="str">
            <v> </v>
          </cell>
          <cell r="G803">
            <v>-1</v>
          </cell>
          <cell r="H803" t="str">
            <v>  </v>
          </cell>
        </row>
        <row r="804">
          <cell r="A804" t="str">
            <v>Medizinischer Assistent</v>
          </cell>
          <cell r="B804" t="str">
            <v>2</v>
          </cell>
          <cell r="C804" t="str">
            <v> </v>
          </cell>
          <cell r="D804" t="str">
            <v> </v>
          </cell>
          <cell r="E804" t="str">
            <v> </v>
          </cell>
          <cell r="F804" t="str">
            <v> </v>
          </cell>
          <cell r="G804">
            <v>-1</v>
          </cell>
          <cell r="H804" t="str">
            <v>  </v>
          </cell>
        </row>
        <row r="805">
          <cell r="A805" t="str">
            <v>Medizinischer Assistent (ausschl. verwaltend tätig - Einkommen &gt; 40.000 €)</v>
          </cell>
          <cell r="B805" t="str">
            <v>1</v>
          </cell>
          <cell r="C805" t="str">
            <v> </v>
          </cell>
          <cell r="D805" t="str">
            <v> </v>
          </cell>
          <cell r="E805" t="str">
            <v> </v>
          </cell>
          <cell r="F805" t="str">
            <v> </v>
          </cell>
          <cell r="G805">
            <v>-1</v>
          </cell>
          <cell r="H805" t="str">
            <v>  </v>
          </cell>
        </row>
        <row r="806">
          <cell r="A806" t="str">
            <v>Medizinischer Fußpfleger</v>
          </cell>
          <cell r="B806" t="str">
            <v>2</v>
          </cell>
          <cell r="C806" t="str">
            <v> </v>
          </cell>
          <cell r="D806" t="str">
            <v> </v>
          </cell>
          <cell r="E806" t="str">
            <v> </v>
          </cell>
          <cell r="F806">
            <v>65</v>
          </cell>
          <cell r="G806">
            <v>-1</v>
          </cell>
          <cell r="H806" t="str">
            <v>  </v>
          </cell>
        </row>
        <row r="807">
          <cell r="A807" t="str">
            <v>Medizintechniker</v>
          </cell>
          <cell r="B807" t="str">
            <v>2</v>
          </cell>
          <cell r="C807" t="str">
            <v> </v>
          </cell>
          <cell r="D807" t="str">
            <v> </v>
          </cell>
          <cell r="E807" t="str">
            <v> </v>
          </cell>
          <cell r="F807" t="str">
            <v> </v>
          </cell>
          <cell r="G807">
            <v>-1</v>
          </cell>
          <cell r="H807" t="str">
            <v>  </v>
          </cell>
        </row>
        <row r="808">
          <cell r="A808" t="str">
            <v>Medizintechniker (ausschließlich verwaltend tätig - Einkommen &gt; 40.000 €)</v>
          </cell>
          <cell r="B808" t="str">
            <v>1</v>
          </cell>
          <cell r="C808" t="str">
            <v> </v>
          </cell>
          <cell r="D808" t="str">
            <v> </v>
          </cell>
          <cell r="E808" t="str">
            <v> </v>
          </cell>
          <cell r="F808" t="str">
            <v> </v>
          </cell>
          <cell r="G808">
            <v>-1</v>
          </cell>
          <cell r="H808" t="str">
            <v>  </v>
          </cell>
        </row>
        <row r="809">
          <cell r="A809" t="str">
            <v>Melker</v>
          </cell>
          <cell r="B809" t="str">
            <v>3</v>
          </cell>
          <cell r="C809" t="str">
            <v> </v>
          </cell>
          <cell r="D809" t="str">
            <v> </v>
          </cell>
          <cell r="E809" t="str">
            <v> </v>
          </cell>
          <cell r="F809">
            <v>65</v>
          </cell>
          <cell r="G809">
            <v>-1</v>
          </cell>
          <cell r="H809" t="str">
            <v>  </v>
          </cell>
        </row>
        <row r="810">
          <cell r="A810" t="str">
            <v>Messegestalter</v>
          </cell>
          <cell r="B810" t="str">
            <v>3</v>
          </cell>
          <cell r="C810" t="str">
            <v> </v>
          </cell>
          <cell r="D810" t="str">
            <v> </v>
          </cell>
          <cell r="E810" t="str">
            <v> </v>
          </cell>
          <cell r="F810">
            <v>65</v>
          </cell>
          <cell r="G810">
            <v>-1</v>
          </cell>
          <cell r="H810" t="str">
            <v>  </v>
          </cell>
        </row>
        <row r="811">
          <cell r="A811" t="str">
            <v>Metallbauer</v>
          </cell>
          <cell r="B811" t="str">
            <v>3</v>
          </cell>
          <cell r="C811" t="str">
            <v> </v>
          </cell>
          <cell r="D811" t="str">
            <v> </v>
          </cell>
          <cell r="E811" t="str">
            <v> </v>
          </cell>
          <cell r="F811">
            <v>65</v>
          </cell>
          <cell r="G811">
            <v>-1</v>
          </cell>
          <cell r="H811" t="str">
            <v>  </v>
          </cell>
        </row>
        <row r="812">
          <cell r="A812" t="str">
            <v>Metallbieger</v>
          </cell>
          <cell r="B812" t="str">
            <v>3</v>
          </cell>
          <cell r="C812" t="str">
            <v> </v>
          </cell>
          <cell r="D812" t="str">
            <v> </v>
          </cell>
          <cell r="E812" t="str">
            <v> </v>
          </cell>
          <cell r="F812">
            <v>65</v>
          </cell>
          <cell r="G812">
            <v>-1</v>
          </cell>
          <cell r="H812" t="str">
            <v>  </v>
          </cell>
        </row>
        <row r="813">
          <cell r="A813" t="str">
            <v>Metallfärber</v>
          </cell>
          <cell r="B813" t="str">
            <v>3</v>
          </cell>
          <cell r="C813" t="str">
            <v> </v>
          </cell>
          <cell r="D813" t="str">
            <v> </v>
          </cell>
          <cell r="E813" t="str">
            <v> </v>
          </cell>
          <cell r="F813">
            <v>65</v>
          </cell>
          <cell r="G813">
            <v>-1</v>
          </cell>
          <cell r="H813" t="str">
            <v>  </v>
          </cell>
        </row>
        <row r="814">
          <cell r="A814" t="str">
            <v>Metallformer</v>
          </cell>
          <cell r="B814" t="str">
            <v>3</v>
          </cell>
          <cell r="C814" t="str">
            <v> </v>
          </cell>
          <cell r="D814" t="str">
            <v> </v>
          </cell>
          <cell r="E814" t="str">
            <v> </v>
          </cell>
          <cell r="F814">
            <v>65</v>
          </cell>
          <cell r="G814">
            <v>-1</v>
          </cell>
          <cell r="H814" t="str">
            <v>  </v>
          </cell>
        </row>
        <row r="815">
          <cell r="A815" t="str">
            <v>Metallgießer</v>
          </cell>
          <cell r="B815" t="str">
            <v>3</v>
          </cell>
          <cell r="C815" t="str">
            <v> </v>
          </cell>
          <cell r="D815" t="str">
            <v> </v>
          </cell>
          <cell r="E815" t="str">
            <v> </v>
          </cell>
          <cell r="F815">
            <v>65</v>
          </cell>
          <cell r="G815">
            <v>-1</v>
          </cell>
          <cell r="H815" t="str">
            <v>  </v>
          </cell>
        </row>
        <row r="816">
          <cell r="A816" t="str">
            <v>Metallkleber</v>
          </cell>
          <cell r="B816" t="str">
            <v>3</v>
          </cell>
          <cell r="C816" t="str">
            <v> </v>
          </cell>
          <cell r="D816" t="str">
            <v> </v>
          </cell>
          <cell r="E816" t="str">
            <v> </v>
          </cell>
          <cell r="F816">
            <v>65</v>
          </cell>
          <cell r="G816">
            <v>-1</v>
          </cell>
          <cell r="H816" t="str">
            <v>  </v>
          </cell>
        </row>
        <row r="817">
          <cell r="A817" t="str">
            <v>Metallsäger</v>
          </cell>
          <cell r="B817" t="str">
            <v>3</v>
          </cell>
          <cell r="C817" t="str">
            <v> </v>
          </cell>
          <cell r="D817" t="str">
            <v> </v>
          </cell>
          <cell r="E817" t="str">
            <v> </v>
          </cell>
          <cell r="F817">
            <v>65</v>
          </cell>
          <cell r="G817">
            <v>-1</v>
          </cell>
          <cell r="H817" t="str">
            <v>  </v>
          </cell>
        </row>
        <row r="818">
          <cell r="A818" t="str">
            <v>Metallschleifer</v>
          </cell>
          <cell r="B818" t="str">
            <v>3</v>
          </cell>
          <cell r="C818" t="str">
            <v> </v>
          </cell>
          <cell r="D818" t="str">
            <v> </v>
          </cell>
          <cell r="E818" t="str">
            <v> </v>
          </cell>
          <cell r="F818">
            <v>65</v>
          </cell>
          <cell r="G818">
            <v>-1</v>
          </cell>
          <cell r="H818" t="str">
            <v>  </v>
          </cell>
        </row>
        <row r="819">
          <cell r="A819" t="str">
            <v>Metteur</v>
          </cell>
          <cell r="B819" t="str">
            <v>2</v>
          </cell>
          <cell r="C819" t="str">
            <v> </v>
          </cell>
          <cell r="D819" t="str">
            <v> </v>
          </cell>
          <cell r="E819" t="str">
            <v> </v>
          </cell>
          <cell r="F819" t="str">
            <v> </v>
          </cell>
          <cell r="G819">
            <v>-1</v>
          </cell>
          <cell r="H819" t="str">
            <v>  </v>
          </cell>
        </row>
        <row r="820">
          <cell r="A820" t="str">
            <v>Metzger</v>
          </cell>
          <cell r="B820" t="str">
            <v>3</v>
          </cell>
          <cell r="C820" t="str">
            <v> </v>
          </cell>
          <cell r="D820" t="str">
            <v> </v>
          </cell>
          <cell r="E820" t="str">
            <v> </v>
          </cell>
          <cell r="F820">
            <v>65</v>
          </cell>
          <cell r="G820">
            <v>-1</v>
          </cell>
          <cell r="H820" t="str">
            <v>  </v>
          </cell>
        </row>
        <row r="821">
          <cell r="A821" t="str">
            <v>Militärmusiker</v>
          </cell>
          <cell r="B821">
            <v>4</v>
          </cell>
          <cell r="C821" t="str">
            <v> </v>
          </cell>
          <cell r="D821" t="str">
            <v> </v>
          </cell>
          <cell r="E821" t="str">
            <v> </v>
          </cell>
          <cell r="F821">
            <v>55</v>
          </cell>
          <cell r="G821">
            <v>-1</v>
          </cell>
          <cell r="H821" t="str">
            <v>  </v>
          </cell>
        </row>
        <row r="822">
          <cell r="A822" t="str">
            <v>Möbeldesigner</v>
          </cell>
          <cell r="B822" t="str">
            <v>2</v>
          </cell>
          <cell r="C822" t="str">
            <v> </v>
          </cell>
          <cell r="D822" t="str">
            <v> </v>
          </cell>
          <cell r="E822" t="str">
            <v> </v>
          </cell>
          <cell r="F822">
            <v>65</v>
          </cell>
          <cell r="G822">
            <v>-1</v>
          </cell>
          <cell r="H822" t="str">
            <v>  </v>
          </cell>
        </row>
        <row r="823">
          <cell r="A823" t="str">
            <v>Modeberater</v>
          </cell>
          <cell r="B823" t="str">
            <v>2</v>
          </cell>
          <cell r="C823" t="str">
            <v> </v>
          </cell>
          <cell r="D823" t="str">
            <v> </v>
          </cell>
          <cell r="E823" t="str">
            <v> </v>
          </cell>
          <cell r="F823" t="str">
            <v> </v>
          </cell>
          <cell r="G823">
            <v>-1</v>
          </cell>
          <cell r="H823" t="str">
            <v>  </v>
          </cell>
        </row>
        <row r="824">
          <cell r="A824" t="str">
            <v>Modeberater (ausschließlich verwaltend tätig - Einkommen &gt; 40.000 €)</v>
          </cell>
          <cell r="B824" t="str">
            <v>1</v>
          </cell>
          <cell r="C824" t="str">
            <v> </v>
          </cell>
          <cell r="D824" t="str">
            <v> </v>
          </cell>
          <cell r="E824" t="str">
            <v> </v>
          </cell>
          <cell r="F824" t="str">
            <v> </v>
          </cell>
          <cell r="G824">
            <v>-1</v>
          </cell>
          <cell r="H824" t="str">
            <v>  </v>
          </cell>
        </row>
        <row r="825">
          <cell r="A825" t="str">
            <v>Modefotograf</v>
          </cell>
          <cell r="B825" t="str">
            <v>2</v>
          </cell>
          <cell r="C825" t="str">
            <v> </v>
          </cell>
          <cell r="D825" t="str">
            <v> </v>
          </cell>
          <cell r="E825" t="str">
            <v> </v>
          </cell>
          <cell r="F825" t="str">
            <v> </v>
          </cell>
          <cell r="G825">
            <v>-1</v>
          </cell>
          <cell r="H825" t="str">
            <v>FB Ausland</v>
          </cell>
        </row>
        <row r="826">
          <cell r="A826" t="str">
            <v>Modellbauer</v>
          </cell>
          <cell r="B826" t="str">
            <v>3</v>
          </cell>
          <cell r="C826" t="str">
            <v> </v>
          </cell>
          <cell r="D826" t="str">
            <v> </v>
          </cell>
          <cell r="E826" t="str">
            <v> </v>
          </cell>
          <cell r="F826">
            <v>65</v>
          </cell>
          <cell r="G826">
            <v>-1</v>
          </cell>
          <cell r="H826" t="str">
            <v>  </v>
          </cell>
        </row>
        <row r="827">
          <cell r="A827" t="str">
            <v>Modelldirektrice</v>
          </cell>
          <cell r="B827" t="str">
            <v>2</v>
          </cell>
          <cell r="C827" t="str">
            <v> </v>
          </cell>
          <cell r="D827" t="str">
            <v> </v>
          </cell>
          <cell r="E827" t="str">
            <v> </v>
          </cell>
          <cell r="F827" t="str">
            <v> </v>
          </cell>
          <cell r="G827">
            <v>-1</v>
          </cell>
          <cell r="H827" t="str">
            <v>  </v>
          </cell>
        </row>
        <row r="828">
          <cell r="A828" t="str">
            <v>Modelldirektrice (ausschließlich verwaltend tätig - Einkommen &gt; 40.000 €)</v>
          </cell>
          <cell r="B828" t="str">
            <v>1</v>
          </cell>
          <cell r="C828" t="str">
            <v> </v>
          </cell>
          <cell r="D828" t="str">
            <v> </v>
          </cell>
          <cell r="E828" t="str">
            <v> </v>
          </cell>
          <cell r="F828" t="str">
            <v> </v>
          </cell>
          <cell r="G828">
            <v>-1</v>
          </cell>
          <cell r="H828" t="str">
            <v>  </v>
          </cell>
        </row>
        <row r="829">
          <cell r="A829" t="str">
            <v>Moderator</v>
          </cell>
          <cell r="B829" t="str">
            <v>2</v>
          </cell>
          <cell r="C829" t="str">
            <v> </v>
          </cell>
          <cell r="D829" t="str">
            <v> </v>
          </cell>
          <cell r="E829" t="str">
            <v> </v>
          </cell>
          <cell r="F829" t="str">
            <v> </v>
          </cell>
          <cell r="G829">
            <v>-1</v>
          </cell>
          <cell r="H829" t="str">
            <v>  </v>
          </cell>
        </row>
        <row r="830">
          <cell r="A830" t="str">
            <v>Moderedakteur</v>
          </cell>
          <cell r="B830" t="str">
            <v>2</v>
          </cell>
          <cell r="C830" t="str">
            <v> </v>
          </cell>
          <cell r="D830" t="str">
            <v> </v>
          </cell>
          <cell r="E830" t="str">
            <v> </v>
          </cell>
          <cell r="F830" t="str">
            <v> </v>
          </cell>
          <cell r="G830">
            <v>-1</v>
          </cell>
          <cell r="H830" t="str">
            <v>  </v>
          </cell>
        </row>
        <row r="831">
          <cell r="A831" t="str">
            <v>Molkereiarbeiter</v>
          </cell>
          <cell r="B831" t="str">
            <v>3</v>
          </cell>
          <cell r="C831" t="str">
            <v> </v>
          </cell>
          <cell r="D831" t="str">
            <v> </v>
          </cell>
          <cell r="E831" t="str">
            <v> </v>
          </cell>
          <cell r="F831">
            <v>65</v>
          </cell>
          <cell r="G831">
            <v>-1</v>
          </cell>
          <cell r="H831" t="str">
            <v>  </v>
          </cell>
        </row>
        <row r="832">
          <cell r="A832" t="str">
            <v>Molkereifachmann</v>
          </cell>
          <cell r="B832" t="str">
            <v>3</v>
          </cell>
          <cell r="C832" t="str">
            <v> </v>
          </cell>
          <cell r="D832" t="str">
            <v> </v>
          </cell>
          <cell r="E832" t="str">
            <v> </v>
          </cell>
          <cell r="F832">
            <v>65</v>
          </cell>
          <cell r="G832">
            <v>-1</v>
          </cell>
          <cell r="H832" t="str">
            <v>  </v>
          </cell>
        </row>
        <row r="833">
          <cell r="A833" t="str">
            <v>Montagearbeiter</v>
          </cell>
          <cell r="B833" t="str">
            <v>3</v>
          </cell>
          <cell r="C833" t="str">
            <v> </v>
          </cell>
          <cell r="D833" t="str">
            <v> </v>
          </cell>
          <cell r="E833" t="str">
            <v> </v>
          </cell>
          <cell r="F833">
            <v>65</v>
          </cell>
          <cell r="G833">
            <v>-1</v>
          </cell>
          <cell r="H833" t="str">
            <v>  </v>
          </cell>
        </row>
        <row r="834">
          <cell r="A834" t="str">
            <v>Montageingenieur</v>
          </cell>
          <cell r="B834" t="str">
            <v>1</v>
          </cell>
          <cell r="C834" t="str">
            <v> </v>
          </cell>
          <cell r="D834" t="str">
            <v> </v>
          </cell>
          <cell r="E834" t="str">
            <v> </v>
          </cell>
          <cell r="F834" t="str">
            <v> </v>
          </cell>
          <cell r="G834">
            <v>-1</v>
          </cell>
          <cell r="H834" t="str">
            <v>  </v>
          </cell>
        </row>
        <row r="835">
          <cell r="A835" t="str">
            <v>Morphologieassistent</v>
          </cell>
          <cell r="B835" t="str">
            <v>2</v>
          </cell>
          <cell r="C835" t="str">
            <v> </v>
          </cell>
          <cell r="D835" t="str">
            <v> </v>
          </cell>
          <cell r="E835" t="str">
            <v> </v>
          </cell>
          <cell r="F835" t="str">
            <v> </v>
          </cell>
          <cell r="G835">
            <v>-1</v>
          </cell>
          <cell r="H835" t="str">
            <v>  </v>
          </cell>
        </row>
        <row r="836">
          <cell r="A836" t="str">
            <v>Morphologieassistent (ausschließlich verwaltend tätig - Einkommen &gt; 40.000 €)</v>
          </cell>
          <cell r="B836" t="str">
            <v>1</v>
          </cell>
          <cell r="C836" t="str">
            <v> </v>
          </cell>
          <cell r="D836" t="str">
            <v> </v>
          </cell>
          <cell r="E836" t="str">
            <v> </v>
          </cell>
          <cell r="F836" t="str">
            <v> </v>
          </cell>
          <cell r="G836">
            <v>-1</v>
          </cell>
          <cell r="H836" t="str">
            <v>  </v>
          </cell>
        </row>
        <row r="837">
          <cell r="A837" t="str">
            <v>Motopäde</v>
          </cell>
          <cell r="B837" t="str">
            <v>2</v>
          </cell>
          <cell r="C837" t="str">
            <v> </v>
          </cell>
          <cell r="D837" t="str">
            <v> </v>
          </cell>
          <cell r="E837" t="str">
            <v> </v>
          </cell>
          <cell r="F837" t="str">
            <v> </v>
          </cell>
          <cell r="G837">
            <v>-1</v>
          </cell>
          <cell r="H837" t="str">
            <v>  </v>
          </cell>
        </row>
        <row r="838">
          <cell r="A838" t="str">
            <v>Müllarbeiter</v>
          </cell>
          <cell r="B838" t="str">
            <v>3</v>
          </cell>
          <cell r="C838" t="str">
            <v> </v>
          </cell>
          <cell r="D838" t="str">
            <v>1,2</v>
          </cell>
          <cell r="E838" t="str">
            <v> </v>
          </cell>
          <cell r="F838">
            <v>65</v>
          </cell>
          <cell r="G838">
            <v>-1</v>
          </cell>
          <cell r="H838" t="str">
            <v>  </v>
          </cell>
        </row>
        <row r="839">
          <cell r="A839" t="str">
            <v>Müller</v>
          </cell>
          <cell r="B839" t="str">
            <v>3</v>
          </cell>
          <cell r="C839" t="str">
            <v> </v>
          </cell>
          <cell r="D839" t="str">
            <v> </v>
          </cell>
          <cell r="E839" t="str">
            <v> </v>
          </cell>
          <cell r="F839">
            <v>65</v>
          </cell>
          <cell r="G839">
            <v>-1</v>
          </cell>
          <cell r="H839" t="str">
            <v>  </v>
          </cell>
        </row>
        <row r="840">
          <cell r="A840" t="str">
            <v>Multimediadesigner</v>
          </cell>
          <cell r="B840" t="str">
            <v>2</v>
          </cell>
          <cell r="C840" t="str">
            <v> </v>
          </cell>
          <cell r="D840" t="str">
            <v> </v>
          </cell>
          <cell r="E840" t="str">
            <v> </v>
          </cell>
          <cell r="F840">
            <v>65</v>
          </cell>
          <cell r="G840">
            <v>-1</v>
          </cell>
          <cell r="H840" t="str">
            <v>  </v>
          </cell>
        </row>
        <row r="841">
          <cell r="A841" t="str">
            <v>Museumsfachmann</v>
          </cell>
          <cell r="B841" t="str">
            <v>2</v>
          </cell>
          <cell r="C841" t="str">
            <v> </v>
          </cell>
          <cell r="D841" t="str">
            <v> </v>
          </cell>
          <cell r="E841" t="str">
            <v> </v>
          </cell>
          <cell r="F841" t="str">
            <v> </v>
          </cell>
          <cell r="G841">
            <v>-1</v>
          </cell>
          <cell r="H841" t="str">
            <v>  </v>
          </cell>
        </row>
        <row r="842">
          <cell r="A842" t="str">
            <v>Museumsfachmann (ausschließlich verwaltend tätig - Einkommen &gt; 40.000 €)</v>
          </cell>
          <cell r="B842" t="str">
            <v>1</v>
          </cell>
          <cell r="C842" t="str">
            <v> </v>
          </cell>
          <cell r="D842" t="str">
            <v> </v>
          </cell>
          <cell r="E842" t="str">
            <v> </v>
          </cell>
          <cell r="F842" t="str">
            <v> </v>
          </cell>
          <cell r="G842">
            <v>-1</v>
          </cell>
          <cell r="H842" t="str">
            <v>  </v>
          </cell>
        </row>
        <row r="843">
          <cell r="A843" t="str">
            <v>Musikinstrumentenbauer</v>
          </cell>
          <cell r="B843" t="str">
            <v>3</v>
          </cell>
          <cell r="C843" t="str">
            <v> </v>
          </cell>
          <cell r="D843" t="str">
            <v> </v>
          </cell>
          <cell r="E843" t="str">
            <v> </v>
          </cell>
          <cell r="F843">
            <v>65</v>
          </cell>
          <cell r="G843">
            <v>-1</v>
          </cell>
          <cell r="H843" t="str">
            <v>  </v>
          </cell>
        </row>
        <row r="844">
          <cell r="A844" t="str">
            <v>Musiklehrer</v>
          </cell>
          <cell r="B844" t="str">
            <v>3</v>
          </cell>
          <cell r="C844" t="str">
            <v> </v>
          </cell>
          <cell r="D844" t="str">
            <v> </v>
          </cell>
          <cell r="E844" t="str">
            <v> </v>
          </cell>
          <cell r="F844">
            <v>65</v>
          </cell>
          <cell r="G844">
            <v>-1</v>
          </cell>
          <cell r="H844" t="str">
            <v>  </v>
          </cell>
        </row>
        <row r="845">
          <cell r="A845" t="str">
            <v>Musiktherapeut</v>
          </cell>
          <cell r="B845" t="str">
            <v>2</v>
          </cell>
          <cell r="C845" t="str">
            <v> </v>
          </cell>
          <cell r="D845" t="str">
            <v> </v>
          </cell>
          <cell r="E845" t="str">
            <v> </v>
          </cell>
          <cell r="F845" t="str">
            <v> </v>
          </cell>
          <cell r="G845">
            <v>-1</v>
          </cell>
          <cell r="H845" t="str">
            <v>  </v>
          </cell>
        </row>
        <row r="846">
          <cell r="A846" t="str">
            <v>Nachrichtengerätemechaniker</v>
          </cell>
          <cell r="B846" t="str">
            <v>3</v>
          </cell>
          <cell r="C846" t="str">
            <v> </v>
          </cell>
          <cell r="D846" t="str">
            <v> </v>
          </cell>
          <cell r="E846" t="str">
            <v> </v>
          </cell>
          <cell r="F846">
            <v>65</v>
          </cell>
          <cell r="G846">
            <v>-1</v>
          </cell>
          <cell r="H846" t="str">
            <v>  </v>
          </cell>
        </row>
        <row r="847">
          <cell r="A847" t="str">
            <v>Nachrichtensprecher</v>
          </cell>
          <cell r="B847" t="str">
            <v>2</v>
          </cell>
          <cell r="C847" t="str">
            <v> </v>
          </cell>
          <cell r="D847" t="str">
            <v> </v>
          </cell>
          <cell r="E847" t="str">
            <v> </v>
          </cell>
          <cell r="F847" t="str">
            <v> </v>
          </cell>
          <cell r="G847">
            <v>-1</v>
          </cell>
          <cell r="H847" t="str">
            <v>  </v>
          </cell>
        </row>
        <row r="848">
          <cell r="A848" t="str">
            <v>Näher (Schneider)</v>
          </cell>
          <cell r="B848" t="str">
            <v>3</v>
          </cell>
          <cell r="C848" t="str">
            <v> </v>
          </cell>
          <cell r="D848" t="str">
            <v> </v>
          </cell>
          <cell r="E848" t="str">
            <v> </v>
          </cell>
          <cell r="F848">
            <v>65</v>
          </cell>
          <cell r="G848">
            <v>-1</v>
          </cell>
          <cell r="H848" t="str">
            <v>  </v>
          </cell>
        </row>
        <row r="849">
          <cell r="A849" t="str">
            <v>Nageldesigner</v>
          </cell>
          <cell r="B849">
            <v>3</v>
          </cell>
          <cell r="F849">
            <v>65</v>
          </cell>
          <cell r="G849">
            <v>-1</v>
          </cell>
          <cell r="H849" t="str">
            <v>FB Bonität</v>
          </cell>
        </row>
        <row r="850">
          <cell r="A850" t="str">
            <v>Nahtglätter/Wulstabschneider</v>
          </cell>
          <cell r="B850" t="str">
            <v>3</v>
          </cell>
          <cell r="C850" t="str">
            <v> </v>
          </cell>
          <cell r="D850" t="str">
            <v> </v>
          </cell>
          <cell r="E850" t="str">
            <v> </v>
          </cell>
          <cell r="F850">
            <v>65</v>
          </cell>
          <cell r="G850">
            <v>-1</v>
          </cell>
          <cell r="H850" t="str">
            <v>  </v>
          </cell>
        </row>
        <row r="851">
          <cell r="A851" t="str">
            <v>Natursteinschleifer</v>
          </cell>
          <cell r="B851" t="str">
            <v>3</v>
          </cell>
          <cell r="C851" t="str">
            <v> </v>
          </cell>
          <cell r="D851" t="str">
            <v> </v>
          </cell>
          <cell r="E851" t="str">
            <v> </v>
          </cell>
          <cell r="F851">
            <v>65</v>
          </cell>
          <cell r="G851">
            <v>-1</v>
          </cell>
          <cell r="H851" t="str">
            <v>  </v>
          </cell>
        </row>
        <row r="852">
          <cell r="A852" t="str">
            <v>Nautischer Schiffsoffizier</v>
          </cell>
          <cell r="B852" t="str">
            <v>2</v>
          </cell>
          <cell r="C852" t="str">
            <v> </v>
          </cell>
          <cell r="D852" t="str">
            <v> </v>
          </cell>
          <cell r="E852" t="str">
            <v> </v>
          </cell>
          <cell r="F852">
            <v>65</v>
          </cell>
          <cell r="G852">
            <v>-1</v>
          </cell>
          <cell r="H852" t="str">
            <v>  </v>
          </cell>
        </row>
        <row r="853">
          <cell r="A853" t="str">
            <v>Navigator (See)</v>
          </cell>
          <cell r="B853" t="str">
            <v>2</v>
          </cell>
          <cell r="C853" t="str">
            <v> </v>
          </cell>
          <cell r="D853" t="str">
            <v> </v>
          </cell>
          <cell r="E853" t="str">
            <v> </v>
          </cell>
          <cell r="F853">
            <v>65</v>
          </cell>
          <cell r="G853">
            <v>-1</v>
          </cell>
          <cell r="H853" t="str">
            <v>  </v>
          </cell>
        </row>
        <row r="854">
          <cell r="A854" t="str">
            <v>Nervenarzt</v>
          </cell>
          <cell r="B854" t="str">
            <v>1+</v>
          </cell>
          <cell r="C854" t="str">
            <v> </v>
          </cell>
          <cell r="D854" t="str">
            <v> </v>
          </cell>
          <cell r="E854" t="str">
            <v> </v>
          </cell>
          <cell r="F854" t="str">
            <v> </v>
          </cell>
          <cell r="G854">
            <v>-1</v>
          </cell>
          <cell r="H854" t="str">
            <v>  </v>
          </cell>
        </row>
        <row r="855">
          <cell r="A855" t="str">
            <v>Netzmacher auf See</v>
          </cell>
          <cell r="B855" t="str">
            <v>3</v>
          </cell>
          <cell r="C855" t="str">
            <v> </v>
          </cell>
          <cell r="D855" t="str">
            <v>1,2</v>
          </cell>
          <cell r="E855" t="str">
            <v> </v>
          </cell>
          <cell r="F855">
            <v>65</v>
          </cell>
          <cell r="G855">
            <v>-1</v>
          </cell>
          <cell r="H855" t="str">
            <v>  </v>
          </cell>
        </row>
        <row r="856">
          <cell r="A856" t="str">
            <v>Neurochirurg</v>
          </cell>
          <cell r="B856" t="str">
            <v>1</v>
          </cell>
          <cell r="C856" t="str">
            <v> </v>
          </cell>
          <cell r="D856" t="str">
            <v> </v>
          </cell>
          <cell r="E856" t="str">
            <v> </v>
          </cell>
          <cell r="F856" t="str">
            <v> </v>
          </cell>
          <cell r="G856">
            <v>-1</v>
          </cell>
          <cell r="H856" t="str">
            <v>  </v>
          </cell>
        </row>
        <row r="857">
          <cell r="A857" t="str">
            <v>Neurologe (ohne operative Tätigkeit)</v>
          </cell>
          <cell r="B857" t="str">
            <v>1+</v>
          </cell>
          <cell r="C857" t="str">
            <v> </v>
          </cell>
          <cell r="D857" t="str">
            <v> </v>
          </cell>
          <cell r="E857" t="str">
            <v> </v>
          </cell>
          <cell r="F857" t="str">
            <v> </v>
          </cell>
          <cell r="G857">
            <v>-1</v>
          </cell>
          <cell r="H857" t="str">
            <v>  </v>
          </cell>
        </row>
        <row r="858">
          <cell r="A858" t="str">
            <v>Neuropathologe (ohne operative Tätigkeit)</v>
          </cell>
          <cell r="B858" t="str">
            <v>1+</v>
          </cell>
          <cell r="C858" t="str">
            <v> </v>
          </cell>
          <cell r="D858" t="str">
            <v> </v>
          </cell>
          <cell r="E858" t="str">
            <v> </v>
          </cell>
          <cell r="F858" t="str">
            <v> </v>
          </cell>
          <cell r="G858">
            <v>-1</v>
          </cell>
          <cell r="H858" t="str">
            <v>  </v>
          </cell>
        </row>
        <row r="859">
          <cell r="A859" t="str">
            <v>Notar</v>
          </cell>
          <cell r="B859" t="str">
            <v>1+</v>
          </cell>
          <cell r="C859" t="str">
            <v> </v>
          </cell>
          <cell r="D859" t="str">
            <v> </v>
          </cell>
          <cell r="E859" t="str">
            <v> </v>
          </cell>
          <cell r="F859" t="str">
            <v> </v>
          </cell>
          <cell r="G859">
            <v>-1</v>
          </cell>
          <cell r="H859" t="str">
            <v>  </v>
          </cell>
        </row>
        <row r="860">
          <cell r="A860" t="str">
            <v>Notargehilfe</v>
          </cell>
          <cell r="B860" t="str">
            <v>2</v>
          </cell>
          <cell r="C860" t="str">
            <v> </v>
          </cell>
          <cell r="D860" t="str">
            <v> </v>
          </cell>
          <cell r="E860" t="str">
            <v> </v>
          </cell>
          <cell r="F860" t="str">
            <v> </v>
          </cell>
          <cell r="G860">
            <v>-1</v>
          </cell>
          <cell r="H860" t="str">
            <v>  </v>
          </cell>
        </row>
        <row r="861">
          <cell r="A861" t="str">
            <v>Notargehilfe (ausschließlich verwaltend tätig - Einkommen &gt; 40.000 €)</v>
          </cell>
          <cell r="B861" t="str">
            <v>1</v>
          </cell>
          <cell r="C861" t="str">
            <v> </v>
          </cell>
          <cell r="D861" t="str">
            <v> </v>
          </cell>
          <cell r="E861" t="str">
            <v> </v>
          </cell>
          <cell r="F861" t="str">
            <v> </v>
          </cell>
          <cell r="G861">
            <v>-1</v>
          </cell>
          <cell r="H861" t="str">
            <v>  </v>
          </cell>
        </row>
        <row r="862">
          <cell r="A862" t="str">
            <v>Notarzt</v>
          </cell>
          <cell r="B862" t="str">
            <v>1</v>
          </cell>
          <cell r="C862" t="str">
            <v> </v>
          </cell>
          <cell r="D862" t="str">
            <v> </v>
          </cell>
          <cell r="E862" t="str">
            <v> </v>
          </cell>
          <cell r="F862" t="str">
            <v> </v>
          </cell>
          <cell r="G862">
            <v>-1</v>
          </cell>
          <cell r="H862" t="str">
            <v>  </v>
          </cell>
        </row>
        <row r="863">
          <cell r="A863" t="str">
            <v>Nuklearmediziner</v>
          </cell>
          <cell r="B863" t="str">
            <v>1+</v>
          </cell>
          <cell r="C863" t="str">
            <v> </v>
          </cell>
          <cell r="D863" t="str">
            <v> </v>
          </cell>
          <cell r="E863" t="str">
            <v> </v>
          </cell>
          <cell r="F863" t="str">
            <v> </v>
          </cell>
          <cell r="G863">
            <v>-1</v>
          </cell>
          <cell r="H863" t="str">
            <v>  </v>
          </cell>
        </row>
        <row r="864">
          <cell r="A864" t="str">
            <v>Oberkellner</v>
          </cell>
          <cell r="B864" t="str">
            <v>3</v>
          </cell>
          <cell r="C864" t="str">
            <v> </v>
          </cell>
          <cell r="D864" t="str">
            <v> </v>
          </cell>
          <cell r="E864" t="str">
            <v> </v>
          </cell>
          <cell r="F864">
            <v>65</v>
          </cell>
          <cell r="G864">
            <v>-1</v>
          </cell>
          <cell r="H864" t="str">
            <v>  </v>
          </cell>
        </row>
        <row r="865">
          <cell r="A865" t="str">
            <v>Ofenbauer</v>
          </cell>
          <cell r="B865" t="str">
            <v>3</v>
          </cell>
          <cell r="C865" t="str">
            <v> </v>
          </cell>
          <cell r="D865" t="str">
            <v> </v>
          </cell>
          <cell r="E865" t="str">
            <v> </v>
          </cell>
          <cell r="F865">
            <v>65</v>
          </cell>
          <cell r="G865">
            <v>-1</v>
          </cell>
          <cell r="H865" t="str">
            <v>  </v>
          </cell>
        </row>
        <row r="866">
          <cell r="A866" t="str">
            <v>Ofenmann</v>
          </cell>
          <cell r="B866" t="str">
            <v>4</v>
          </cell>
          <cell r="C866" t="str">
            <v> </v>
          </cell>
          <cell r="D866" t="str">
            <v> </v>
          </cell>
          <cell r="E866" t="str">
            <v> </v>
          </cell>
          <cell r="F866">
            <v>55</v>
          </cell>
          <cell r="G866">
            <v>-1</v>
          </cell>
          <cell r="H866" t="str">
            <v>  </v>
          </cell>
        </row>
        <row r="867">
          <cell r="A867" t="str">
            <v>Offsetdrucker</v>
          </cell>
          <cell r="B867" t="str">
            <v>3</v>
          </cell>
          <cell r="C867" t="str">
            <v> </v>
          </cell>
          <cell r="D867" t="str">
            <v> </v>
          </cell>
          <cell r="E867" t="str">
            <v> </v>
          </cell>
          <cell r="F867">
            <v>65</v>
          </cell>
          <cell r="G867">
            <v>-1</v>
          </cell>
          <cell r="H867" t="str">
            <v>  </v>
          </cell>
        </row>
        <row r="868">
          <cell r="A868" t="str">
            <v>Okularist</v>
          </cell>
          <cell r="B868" t="str">
            <v>2</v>
          </cell>
          <cell r="C868" t="str">
            <v> </v>
          </cell>
          <cell r="D868" t="str">
            <v> </v>
          </cell>
          <cell r="E868" t="str">
            <v> </v>
          </cell>
          <cell r="F868" t="str">
            <v> </v>
          </cell>
          <cell r="G868">
            <v>-1</v>
          </cell>
          <cell r="H868" t="str">
            <v>  </v>
          </cell>
        </row>
        <row r="869">
          <cell r="A869" t="str">
            <v>Onkologe</v>
          </cell>
          <cell r="B869" t="str">
            <v>1+</v>
          </cell>
          <cell r="C869" t="str">
            <v> </v>
          </cell>
          <cell r="D869" t="str">
            <v> </v>
          </cell>
          <cell r="E869" t="str">
            <v> </v>
          </cell>
          <cell r="F869" t="str">
            <v> </v>
          </cell>
          <cell r="G869">
            <v>-1</v>
          </cell>
          <cell r="H869" t="str">
            <v>  </v>
          </cell>
        </row>
        <row r="870">
          <cell r="A870" t="str">
            <v>Operationspfleger</v>
          </cell>
          <cell r="B870" t="str">
            <v>3</v>
          </cell>
          <cell r="C870" t="str">
            <v> </v>
          </cell>
          <cell r="D870" t="str">
            <v> </v>
          </cell>
          <cell r="E870" t="str">
            <v> </v>
          </cell>
          <cell r="F870">
            <v>65</v>
          </cell>
          <cell r="G870">
            <v>-1</v>
          </cell>
          <cell r="H870" t="str">
            <v>  </v>
          </cell>
        </row>
        <row r="871">
          <cell r="A871" t="str">
            <v>Operator</v>
          </cell>
          <cell r="B871" t="str">
            <v>2</v>
          </cell>
          <cell r="C871" t="str">
            <v> </v>
          </cell>
          <cell r="D871" t="str">
            <v> </v>
          </cell>
          <cell r="E871" t="str">
            <v> </v>
          </cell>
          <cell r="F871" t="str">
            <v> </v>
          </cell>
          <cell r="G871">
            <v>-1</v>
          </cell>
          <cell r="H871" t="str">
            <v>  </v>
          </cell>
        </row>
        <row r="872">
          <cell r="A872" t="str">
            <v>Operator (ausschließlich verwaltend tätig - Einkommen &gt; 40.000 €)</v>
          </cell>
          <cell r="B872" t="str">
            <v>1</v>
          </cell>
          <cell r="C872" t="str">
            <v> </v>
          </cell>
          <cell r="D872" t="str">
            <v> </v>
          </cell>
          <cell r="E872" t="str">
            <v> </v>
          </cell>
          <cell r="F872" t="str">
            <v> </v>
          </cell>
          <cell r="G872">
            <v>-1</v>
          </cell>
          <cell r="H872" t="str">
            <v>  </v>
          </cell>
        </row>
        <row r="873">
          <cell r="A873" t="str">
            <v>Orchestermusiker</v>
          </cell>
          <cell r="B873" t="str">
            <v>3</v>
          </cell>
          <cell r="C873" t="str">
            <v> </v>
          </cell>
          <cell r="D873" t="str">
            <v> </v>
          </cell>
          <cell r="E873" t="str">
            <v> </v>
          </cell>
          <cell r="F873">
            <v>60</v>
          </cell>
          <cell r="G873">
            <v>12000</v>
          </cell>
          <cell r="H873" t="str">
            <v>FB Musikbranche</v>
          </cell>
        </row>
        <row r="874">
          <cell r="A874" t="str">
            <v>Orchestermusiker (Einkommen &gt; 40.000 €)</v>
          </cell>
          <cell r="B874" t="str">
            <v>2</v>
          </cell>
          <cell r="C874" t="str">
            <v> </v>
          </cell>
          <cell r="D874" t="str">
            <v> </v>
          </cell>
          <cell r="E874" t="str">
            <v> </v>
          </cell>
          <cell r="F874">
            <v>60</v>
          </cell>
          <cell r="G874">
            <v>12000</v>
          </cell>
          <cell r="H874" t="str">
            <v>FB Musikbranche</v>
          </cell>
        </row>
        <row r="875">
          <cell r="A875" t="str">
            <v>Organisationsprogrammierer</v>
          </cell>
          <cell r="B875" t="str">
            <v>2</v>
          </cell>
          <cell r="C875" t="str">
            <v> </v>
          </cell>
          <cell r="D875" t="str">
            <v> </v>
          </cell>
          <cell r="E875" t="str">
            <v> </v>
          </cell>
          <cell r="F875" t="str">
            <v> </v>
          </cell>
          <cell r="G875">
            <v>-1</v>
          </cell>
          <cell r="H875" t="str">
            <v>  </v>
          </cell>
        </row>
        <row r="876">
          <cell r="A876" t="str">
            <v>Organisationsprogrammierer (ausschl. verwaltend tätig - Einkommen &gt; 40.000 €)</v>
          </cell>
          <cell r="B876" t="str">
            <v>1</v>
          </cell>
          <cell r="C876" t="str">
            <v> </v>
          </cell>
          <cell r="D876" t="str">
            <v> </v>
          </cell>
          <cell r="E876" t="str">
            <v> </v>
          </cell>
          <cell r="F876" t="str">
            <v> </v>
          </cell>
          <cell r="G876">
            <v>-1</v>
          </cell>
          <cell r="H876" t="str">
            <v>  </v>
          </cell>
        </row>
        <row r="877">
          <cell r="A877" t="str">
            <v>Orgelbauer</v>
          </cell>
          <cell r="B877" t="str">
            <v>3</v>
          </cell>
          <cell r="C877" t="str">
            <v> </v>
          </cell>
          <cell r="D877" t="str">
            <v> </v>
          </cell>
          <cell r="E877" t="str">
            <v> </v>
          </cell>
          <cell r="F877">
            <v>65</v>
          </cell>
          <cell r="G877">
            <v>-1</v>
          </cell>
          <cell r="H877" t="str">
            <v>  </v>
          </cell>
        </row>
        <row r="878">
          <cell r="A878" t="str">
            <v>Orthopäde (mit operativer Tätigkeit)</v>
          </cell>
          <cell r="B878" t="str">
            <v>1</v>
          </cell>
          <cell r="C878" t="str">
            <v> </v>
          </cell>
          <cell r="D878" t="str">
            <v> </v>
          </cell>
          <cell r="E878" t="str">
            <v> </v>
          </cell>
          <cell r="F878" t="str">
            <v> </v>
          </cell>
          <cell r="G878">
            <v>-1</v>
          </cell>
          <cell r="H878" t="str">
            <v>  </v>
          </cell>
        </row>
        <row r="879">
          <cell r="A879" t="str">
            <v>Orthopäde (ohne operative Tätigkeit)</v>
          </cell>
          <cell r="B879" t="str">
            <v>1+</v>
          </cell>
          <cell r="C879" t="str">
            <v> </v>
          </cell>
          <cell r="D879" t="str">
            <v> </v>
          </cell>
          <cell r="E879" t="str">
            <v> </v>
          </cell>
          <cell r="F879" t="str">
            <v> </v>
          </cell>
          <cell r="G879">
            <v>-1</v>
          </cell>
          <cell r="H879" t="str">
            <v>  </v>
          </cell>
        </row>
        <row r="880">
          <cell r="A880" t="str">
            <v>Orthopädiemechaniker</v>
          </cell>
          <cell r="B880" t="str">
            <v>3</v>
          </cell>
          <cell r="C880" t="str">
            <v> </v>
          </cell>
          <cell r="D880" t="str">
            <v> </v>
          </cell>
          <cell r="E880" t="str">
            <v> </v>
          </cell>
          <cell r="F880">
            <v>65</v>
          </cell>
          <cell r="G880">
            <v>-1</v>
          </cell>
          <cell r="H880" t="str">
            <v>  </v>
          </cell>
        </row>
        <row r="881">
          <cell r="A881" t="str">
            <v>Orthopädieschuhmacher</v>
          </cell>
          <cell r="B881" t="str">
            <v>3</v>
          </cell>
          <cell r="C881" t="str">
            <v> </v>
          </cell>
          <cell r="D881" t="str">
            <v> </v>
          </cell>
          <cell r="E881" t="str">
            <v> </v>
          </cell>
          <cell r="F881">
            <v>65</v>
          </cell>
          <cell r="G881">
            <v>-1</v>
          </cell>
          <cell r="H881" t="str">
            <v>  </v>
          </cell>
        </row>
        <row r="882">
          <cell r="A882" t="str">
            <v>Orthoptist (Augenarzt)</v>
          </cell>
          <cell r="B882" t="str">
            <v>1</v>
          </cell>
          <cell r="C882" t="str">
            <v> </v>
          </cell>
          <cell r="D882" t="str">
            <v> </v>
          </cell>
          <cell r="E882" t="str">
            <v> </v>
          </cell>
          <cell r="F882" t="str">
            <v> </v>
          </cell>
          <cell r="G882">
            <v>-1</v>
          </cell>
          <cell r="H882" t="str">
            <v>  </v>
          </cell>
        </row>
        <row r="883">
          <cell r="A883" t="str">
            <v>Packer</v>
          </cell>
          <cell r="B883" t="str">
            <v>3</v>
          </cell>
          <cell r="C883" t="str">
            <v> </v>
          </cell>
          <cell r="D883" t="str">
            <v> </v>
          </cell>
          <cell r="E883" t="str">
            <v> </v>
          </cell>
          <cell r="F883">
            <v>65</v>
          </cell>
          <cell r="G883">
            <v>-1</v>
          </cell>
          <cell r="H883" t="str">
            <v>  </v>
          </cell>
        </row>
        <row r="884">
          <cell r="A884" t="str">
            <v>Packungsgestalter</v>
          </cell>
          <cell r="B884" t="str">
            <v>3</v>
          </cell>
          <cell r="C884" t="str">
            <v> </v>
          </cell>
          <cell r="D884" t="str">
            <v> </v>
          </cell>
          <cell r="E884" t="str">
            <v> </v>
          </cell>
          <cell r="F884">
            <v>65</v>
          </cell>
          <cell r="G884">
            <v>-1</v>
          </cell>
          <cell r="H884" t="str">
            <v>  </v>
          </cell>
        </row>
        <row r="885">
          <cell r="A885" t="str">
            <v>Pädiater</v>
          </cell>
          <cell r="B885" t="str">
            <v>1+</v>
          </cell>
          <cell r="C885" t="str">
            <v> </v>
          </cell>
          <cell r="D885" t="str">
            <v> </v>
          </cell>
          <cell r="E885" t="str">
            <v> </v>
          </cell>
          <cell r="F885" t="str">
            <v> </v>
          </cell>
          <cell r="G885">
            <v>-1</v>
          </cell>
          <cell r="H885" t="str">
            <v>  </v>
          </cell>
        </row>
        <row r="886">
          <cell r="A886" t="str">
            <v>Paketzusteller</v>
          </cell>
          <cell r="B886" t="str">
            <v>3</v>
          </cell>
          <cell r="C886" t="str">
            <v> </v>
          </cell>
          <cell r="D886" t="str">
            <v> </v>
          </cell>
          <cell r="E886" t="str">
            <v> </v>
          </cell>
          <cell r="F886">
            <v>65</v>
          </cell>
          <cell r="G886">
            <v>-1</v>
          </cell>
          <cell r="H886" t="str">
            <v>  </v>
          </cell>
        </row>
        <row r="887">
          <cell r="A887" t="str">
            <v>Papieringenieur</v>
          </cell>
          <cell r="B887" t="str">
            <v>1</v>
          </cell>
          <cell r="C887" t="str">
            <v> </v>
          </cell>
          <cell r="D887" t="str">
            <v> </v>
          </cell>
          <cell r="E887" t="str">
            <v> </v>
          </cell>
          <cell r="F887" t="str">
            <v> </v>
          </cell>
          <cell r="G887">
            <v>-1</v>
          </cell>
          <cell r="H887" t="str">
            <v>  </v>
          </cell>
        </row>
        <row r="888">
          <cell r="A888" t="str">
            <v>Papiermacher</v>
          </cell>
          <cell r="B888" t="str">
            <v>3</v>
          </cell>
          <cell r="C888" t="str">
            <v> </v>
          </cell>
          <cell r="D888" t="str">
            <v> </v>
          </cell>
          <cell r="E888" t="str">
            <v> </v>
          </cell>
          <cell r="F888">
            <v>65</v>
          </cell>
          <cell r="G888">
            <v>-1</v>
          </cell>
          <cell r="H888" t="str">
            <v>  </v>
          </cell>
        </row>
        <row r="889">
          <cell r="A889" t="str">
            <v>Papiermaschinenführer</v>
          </cell>
          <cell r="B889" t="str">
            <v>3</v>
          </cell>
          <cell r="C889" t="str">
            <v> </v>
          </cell>
          <cell r="D889" t="str">
            <v> </v>
          </cell>
          <cell r="E889" t="str">
            <v> </v>
          </cell>
          <cell r="F889">
            <v>65</v>
          </cell>
          <cell r="G889">
            <v>-1</v>
          </cell>
          <cell r="H889" t="str">
            <v>  </v>
          </cell>
        </row>
        <row r="890">
          <cell r="A890" t="str">
            <v>Papiermaschinengehilfe</v>
          </cell>
          <cell r="B890" t="str">
            <v>3</v>
          </cell>
          <cell r="C890" t="str">
            <v> </v>
          </cell>
          <cell r="D890" t="str">
            <v> </v>
          </cell>
          <cell r="E890" t="str">
            <v> </v>
          </cell>
          <cell r="F890">
            <v>65</v>
          </cell>
          <cell r="G890">
            <v>-1</v>
          </cell>
          <cell r="H890" t="str">
            <v>  </v>
          </cell>
        </row>
        <row r="891">
          <cell r="A891" t="str">
            <v>Papierverarbeitungsingenieur</v>
          </cell>
          <cell r="B891" t="str">
            <v>1</v>
          </cell>
          <cell r="C891" t="str">
            <v> </v>
          </cell>
          <cell r="D891" t="str">
            <v> </v>
          </cell>
          <cell r="E891" t="str">
            <v> </v>
          </cell>
          <cell r="F891" t="str">
            <v> </v>
          </cell>
          <cell r="G891">
            <v>-1</v>
          </cell>
          <cell r="H891" t="str">
            <v>  </v>
          </cell>
        </row>
        <row r="892">
          <cell r="A892" t="str">
            <v>Papierverarbeitungstechniker</v>
          </cell>
          <cell r="B892" t="str">
            <v>2</v>
          </cell>
          <cell r="C892" t="str">
            <v> </v>
          </cell>
          <cell r="D892" t="str">
            <v> </v>
          </cell>
          <cell r="E892" t="str">
            <v> </v>
          </cell>
          <cell r="F892" t="str">
            <v> </v>
          </cell>
          <cell r="G892">
            <v>-1</v>
          </cell>
          <cell r="H892" t="str">
            <v>  </v>
          </cell>
        </row>
        <row r="893">
          <cell r="A893" t="str">
            <v>Papierverarbeitungstechniker (ausschl. verw. tätig - Einkommen &gt; 40.000 €)</v>
          </cell>
          <cell r="B893" t="str">
            <v>1</v>
          </cell>
          <cell r="C893" t="str">
            <v> </v>
          </cell>
          <cell r="D893" t="str">
            <v> </v>
          </cell>
          <cell r="E893" t="str">
            <v> </v>
          </cell>
          <cell r="F893" t="str">
            <v> </v>
          </cell>
          <cell r="G893">
            <v>-1</v>
          </cell>
          <cell r="H893" t="str">
            <v>  </v>
          </cell>
        </row>
        <row r="894">
          <cell r="A894" t="str">
            <v>Parkettleger</v>
          </cell>
          <cell r="B894" t="str">
            <v>3</v>
          </cell>
          <cell r="C894" t="str">
            <v> </v>
          </cell>
          <cell r="D894" t="str">
            <v> </v>
          </cell>
          <cell r="E894" t="str">
            <v> </v>
          </cell>
          <cell r="F894">
            <v>65</v>
          </cell>
          <cell r="G894">
            <v>-1</v>
          </cell>
          <cell r="H894" t="str">
            <v>  </v>
          </cell>
        </row>
        <row r="895">
          <cell r="A895" t="str">
            <v>Pastor (Akademiker)</v>
          </cell>
          <cell r="B895" t="str">
            <v>1</v>
          </cell>
          <cell r="C895" t="str">
            <v> </v>
          </cell>
          <cell r="D895" t="str">
            <v> </v>
          </cell>
          <cell r="E895" t="str">
            <v> </v>
          </cell>
          <cell r="F895" t="str">
            <v> </v>
          </cell>
          <cell r="G895">
            <v>-1</v>
          </cell>
          <cell r="H895" t="str">
            <v>  </v>
          </cell>
        </row>
        <row r="896">
          <cell r="A896" t="str">
            <v>Patentanwalt</v>
          </cell>
          <cell r="B896" t="str">
            <v>1+</v>
          </cell>
          <cell r="C896" t="str">
            <v> </v>
          </cell>
          <cell r="D896" t="str">
            <v> </v>
          </cell>
          <cell r="E896" t="str">
            <v> </v>
          </cell>
          <cell r="F896" t="str">
            <v> </v>
          </cell>
          <cell r="G896">
            <v>-1</v>
          </cell>
          <cell r="H896" t="str">
            <v>  </v>
          </cell>
        </row>
        <row r="897">
          <cell r="A897" t="str">
            <v>Pathologe</v>
          </cell>
          <cell r="B897" t="str">
            <v>1</v>
          </cell>
          <cell r="C897" t="str">
            <v> </v>
          </cell>
          <cell r="D897" t="str">
            <v> </v>
          </cell>
          <cell r="E897" t="str">
            <v> </v>
          </cell>
          <cell r="F897" t="str">
            <v> </v>
          </cell>
          <cell r="G897">
            <v>-1</v>
          </cell>
          <cell r="H897" t="str">
            <v>  </v>
          </cell>
        </row>
        <row r="898">
          <cell r="A898" t="str">
            <v>Pelznäher</v>
          </cell>
          <cell r="B898" t="str">
            <v>3</v>
          </cell>
          <cell r="C898" t="str">
            <v> </v>
          </cell>
          <cell r="D898" t="str">
            <v> </v>
          </cell>
          <cell r="E898" t="str">
            <v> </v>
          </cell>
          <cell r="F898">
            <v>65</v>
          </cell>
          <cell r="G898">
            <v>-1</v>
          </cell>
          <cell r="H898" t="str">
            <v>  </v>
          </cell>
        </row>
        <row r="899">
          <cell r="A899" t="str">
            <v>Pelztierzüchter</v>
          </cell>
          <cell r="B899" t="str">
            <v>3</v>
          </cell>
          <cell r="C899" t="str">
            <v> </v>
          </cell>
          <cell r="D899" t="str">
            <v> </v>
          </cell>
          <cell r="E899" t="str">
            <v> </v>
          </cell>
          <cell r="F899">
            <v>65</v>
          </cell>
          <cell r="G899">
            <v>-1</v>
          </cell>
          <cell r="H899" t="str">
            <v>  </v>
          </cell>
        </row>
        <row r="900">
          <cell r="A900" t="str">
            <v>Pelzwerker</v>
          </cell>
          <cell r="B900" t="str">
            <v>3</v>
          </cell>
          <cell r="C900" t="str">
            <v> </v>
          </cell>
          <cell r="D900" t="str">
            <v> </v>
          </cell>
          <cell r="E900" t="str">
            <v> </v>
          </cell>
          <cell r="F900">
            <v>65</v>
          </cell>
          <cell r="G900">
            <v>-1</v>
          </cell>
          <cell r="H900" t="str">
            <v>  </v>
          </cell>
        </row>
        <row r="901">
          <cell r="A901" t="str">
            <v>Pfarrer (Akademiker)</v>
          </cell>
          <cell r="B901" t="str">
            <v>1</v>
          </cell>
          <cell r="C901" t="str">
            <v> </v>
          </cell>
          <cell r="D901" t="str">
            <v> </v>
          </cell>
          <cell r="E901" t="str">
            <v> </v>
          </cell>
          <cell r="F901" t="str">
            <v> </v>
          </cell>
          <cell r="G901">
            <v>-1</v>
          </cell>
          <cell r="H901" t="str">
            <v>  </v>
          </cell>
        </row>
        <row r="902">
          <cell r="A902" t="str">
            <v>Pferdepfleger</v>
          </cell>
          <cell r="B902" t="str">
            <v>3</v>
          </cell>
          <cell r="C902" t="str">
            <v> </v>
          </cell>
          <cell r="D902" t="str">
            <v> </v>
          </cell>
          <cell r="E902" t="str">
            <v> </v>
          </cell>
          <cell r="F902">
            <v>65</v>
          </cell>
          <cell r="G902">
            <v>-1</v>
          </cell>
          <cell r="H902" t="str">
            <v>  </v>
          </cell>
        </row>
        <row r="903">
          <cell r="A903" t="str">
            <v>Pferdewirt</v>
          </cell>
          <cell r="B903" t="str">
            <v>3</v>
          </cell>
          <cell r="C903" t="str">
            <v> </v>
          </cell>
          <cell r="D903" t="str">
            <v> </v>
          </cell>
          <cell r="E903" t="str">
            <v> </v>
          </cell>
          <cell r="F903">
            <v>65</v>
          </cell>
          <cell r="G903">
            <v>-1</v>
          </cell>
          <cell r="H903" t="str">
            <v>  </v>
          </cell>
        </row>
        <row r="904">
          <cell r="A904" t="str">
            <v>Pferdewirtschaftsmeister</v>
          </cell>
          <cell r="B904" t="str">
            <v>2</v>
          </cell>
          <cell r="C904" t="str">
            <v> </v>
          </cell>
          <cell r="D904" t="str">
            <v> </v>
          </cell>
          <cell r="E904" t="str">
            <v> </v>
          </cell>
          <cell r="F904">
            <v>65</v>
          </cell>
          <cell r="G904">
            <v>-1</v>
          </cell>
          <cell r="H904" t="str">
            <v>  </v>
          </cell>
        </row>
        <row r="905">
          <cell r="A905" t="str">
            <v>Pferdezüchter</v>
          </cell>
          <cell r="B905" t="str">
            <v>3</v>
          </cell>
          <cell r="C905" t="str">
            <v> </v>
          </cell>
          <cell r="D905" t="str">
            <v> </v>
          </cell>
          <cell r="E905" t="str">
            <v> </v>
          </cell>
          <cell r="F905">
            <v>65</v>
          </cell>
          <cell r="G905">
            <v>-1</v>
          </cell>
          <cell r="H905" t="str">
            <v>  </v>
          </cell>
        </row>
        <row r="906">
          <cell r="A906" t="str">
            <v>Pflanzenschutztechniker</v>
          </cell>
          <cell r="B906" t="str">
            <v>2</v>
          </cell>
          <cell r="C906" t="str">
            <v> </v>
          </cell>
          <cell r="D906" t="str">
            <v> </v>
          </cell>
          <cell r="E906" t="str">
            <v> </v>
          </cell>
          <cell r="F906" t="str">
            <v> </v>
          </cell>
          <cell r="G906">
            <v>-1</v>
          </cell>
          <cell r="H906" t="str">
            <v>  </v>
          </cell>
        </row>
        <row r="907">
          <cell r="A907" t="str">
            <v>Pflanzenschutztechniker (ausschl. verwaltend tätig - Einkommen &gt; 40.000 €)</v>
          </cell>
          <cell r="B907" t="str">
            <v>1</v>
          </cell>
          <cell r="C907" t="str">
            <v> </v>
          </cell>
          <cell r="D907" t="str">
            <v> </v>
          </cell>
          <cell r="E907" t="str">
            <v> </v>
          </cell>
          <cell r="F907" t="str">
            <v> </v>
          </cell>
          <cell r="G907">
            <v>-1</v>
          </cell>
          <cell r="H907" t="str">
            <v>  </v>
          </cell>
        </row>
        <row r="908">
          <cell r="A908" t="str">
            <v>Pflastersteinschläger</v>
          </cell>
          <cell r="B908" t="str">
            <v>3</v>
          </cell>
          <cell r="C908" t="str">
            <v> </v>
          </cell>
          <cell r="D908" t="str">
            <v> </v>
          </cell>
          <cell r="E908" t="str">
            <v> </v>
          </cell>
          <cell r="F908">
            <v>65</v>
          </cell>
          <cell r="G908">
            <v>-1</v>
          </cell>
          <cell r="H908" t="str">
            <v>  </v>
          </cell>
        </row>
        <row r="909">
          <cell r="A909" t="str">
            <v>Pförtner</v>
          </cell>
          <cell r="B909" t="str">
            <v>2</v>
          </cell>
          <cell r="C909" t="str">
            <v> </v>
          </cell>
          <cell r="D909" t="str">
            <v> </v>
          </cell>
          <cell r="E909" t="str">
            <v> </v>
          </cell>
          <cell r="F909" t="str">
            <v> </v>
          </cell>
          <cell r="G909">
            <v>-1</v>
          </cell>
          <cell r="H909" t="str">
            <v>  </v>
          </cell>
        </row>
        <row r="910">
          <cell r="A910" t="str">
            <v>Pharmafacharbeiter</v>
          </cell>
          <cell r="B910" t="str">
            <v>3</v>
          </cell>
          <cell r="C910" t="str">
            <v> </v>
          </cell>
          <cell r="D910" t="str">
            <v> </v>
          </cell>
          <cell r="E910" t="str">
            <v> </v>
          </cell>
          <cell r="F910">
            <v>65</v>
          </cell>
          <cell r="G910">
            <v>-1</v>
          </cell>
          <cell r="H910" t="str">
            <v>  </v>
          </cell>
        </row>
        <row r="911">
          <cell r="A911" t="str">
            <v>Pharmakant</v>
          </cell>
          <cell r="B911" t="str">
            <v>2</v>
          </cell>
          <cell r="C911" t="str">
            <v> </v>
          </cell>
          <cell r="D911" t="str">
            <v> </v>
          </cell>
          <cell r="E911" t="str">
            <v> </v>
          </cell>
          <cell r="F911" t="str">
            <v> </v>
          </cell>
          <cell r="G911">
            <v>-1</v>
          </cell>
          <cell r="H911" t="str">
            <v>  </v>
          </cell>
        </row>
        <row r="912">
          <cell r="A912" t="str">
            <v>Pharmakant (ausschließlich verwaltend tätig - Einkommen &gt; 40.000 €)</v>
          </cell>
          <cell r="B912" t="str">
            <v>1</v>
          </cell>
          <cell r="C912" t="str">
            <v> </v>
          </cell>
          <cell r="D912" t="str">
            <v> </v>
          </cell>
          <cell r="E912" t="str">
            <v> </v>
          </cell>
          <cell r="F912" t="str">
            <v> </v>
          </cell>
          <cell r="G912">
            <v>-1</v>
          </cell>
          <cell r="H912" t="str">
            <v>  </v>
          </cell>
        </row>
        <row r="913">
          <cell r="A913" t="str">
            <v>Pharmakologe</v>
          </cell>
          <cell r="B913" t="str">
            <v>1+</v>
          </cell>
          <cell r="C913" t="str">
            <v> </v>
          </cell>
          <cell r="D913" t="str">
            <v> </v>
          </cell>
          <cell r="E913" t="str">
            <v> </v>
          </cell>
          <cell r="F913" t="str">
            <v> </v>
          </cell>
          <cell r="G913">
            <v>-1</v>
          </cell>
          <cell r="H913" t="str">
            <v>  </v>
          </cell>
        </row>
        <row r="914">
          <cell r="A914" t="str">
            <v>Pharmareferent</v>
          </cell>
          <cell r="B914" t="str">
            <v>2</v>
          </cell>
          <cell r="C914" t="str">
            <v> </v>
          </cell>
          <cell r="D914" t="str">
            <v> </v>
          </cell>
          <cell r="E914" t="str">
            <v> </v>
          </cell>
          <cell r="F914" t="str">
            <v> </v>
          </cell>
          <cell r="G914">
            <v>-1</v>
          </cell>
          <cell r="H914" t="str">
            <v>  </v>
          </cell>
        </row>
        <row r="915">
          <cell r="A915" t="str">
            <v>Pharmareferent (ausschließlich verwaltend tätig - Einkommen &gt; 40.000 €)</v>
          </cell>
          <cell r="B915" t="str">
            <v>1</v>
          </cell>
          <cell r="C915" t="str">
            <v> </v>
          </cell>
          <cell r="D915" t="str">
            <v> </v>
          </cell>
          <cell r="E915" t="str">
            <v> </v>
          </cell>
          <cell r="F915" t="str">
            <v> </v>
          </cell>
          <cell r="G915">
            <v>-1</v>
          </cell>
          <cell r="H915" t="str">
            <v>  </v>
          </cell>
        </row>
        <row r="916">
          <cell r="A916" t="str">
            <v>Pharmazeutisch Techn. Assistent (ausschl. verw. tätig - Einkommen &gt; 40.000 €)</v>
          </cell>
          <cell r="B916" t="str">
            <v>1</v>
          </cell>
          <cell r="C916" t="str">
            <v> </v>
          </cell>
          <cell r="D916" t="str">
            <v> </v>
          </cell>
          <cell r="E916" t="str">
            <v> </v>
          </cell>
          <cell r="F916" t="str">
            <v> </v>
          </cell>
          <cell r="G916">
            <v>-1</v>
          </cell>
          <cell r="H916" t="str">
            <v>  </v>
          </cell>
        </row>
        <row r="917">
          <cell r="A917" t="str">
            <v>Pharmazeutisch Technischer Assistent</v>
          </cell>
          <cell r="B917" t="str">
            <v>2</v>
          </cell>
          <cell r="C917" t="str">
            <v> </v>
          </cell>
          <cell r="D917" t="str">
            <v> </v>
          </cell>
          <cell r="E917" t="str">
            <v> </v>
          </cell>
          <cell r="F917" t="str">
            <v> </v>
          </cell>
          <cell r="G917">
            <v>-1</v>
          </cell>
          <cell r="H917" t="str">
            <v>  </v>
          </cell>
        </row>
        <row r="918">
          <cell r="A918" t="str">
            <v>Physikalisch Techn. Assistent (ausschl. verw. tätig - Einkommen &gt; 40.000 €)</v>
          </cell>
          <cell r="B918" t="str">
            <v>1</v>
          </cell>
          <cell r="C918" t="str">
            <v> </v>
          </cell>
          <cell r="D918" t="str">
            <v> </v>
          </cell>
          <cell r="E918" t="str">
            <v> </v>
          </cell>
          <cell r="F918" t="str">
            <v> </v>
          </cell>
          <cell r="G918">
            <v>-1</v>
          </cell>
          <cell r="H918" t="str">
            <v>  </v>
          </cell>
        </row>
        <row r="919">
          <cell r="A919" t="str">
            <v>Physikalisch Technischer Assistent</v>
          </cell>
          <cell r="B919" t="str">
            <v>2</v>
          </cell>
          <cell r="C919" t="str">
            <v> </v>
          </cell>
          <cell r="D919" t="str">
            <v> </v>
          </cell>
          <cell r="E919" t="str">
            <v> </v>
          </cell>
          <cell r="F919" t="str">
            <v> </v>
          </cell>
          <cell r="G919">
            <v>-1</v>
          </cell>
          <cell r="H919" t="str">
            <v>  </v>
          </cell>
        </row>
        <row r="920">
          <cell r="A920" t="str">
            <v>Physiklaborant</v>
          </cell>
          <cell r="B920" t="str">
            <v>2</v>
          </cell>
          <cell r="C920" t="str">
            <v> </v>
          </cell>
          <cell r="D920" t="str">
            <v> </v>
          </cell>
          <cell r="E920" t="str">
            <v> </v>
          </cell>
          <cell r="F920" t="str">
            <v> </v>
          </cell>
          <cell r="G920">
            <v>-1</v>
          </cell>
          <cell r="H920" t="str">
            <v>  </v>
          </cell>
        </row>
        <row r="921">
          <cell r="A921" t="str">
            <v>Physiklaborant (ausschließlich verwaltend tätig - Einkommen &gt; 40.000 €)</v>
          </cell>
          <cell r="B921" t="str">
            <v>1</v>
          </cell>
          <cell r="C921" t="str">
            <v> </v>
          </cell>
          <cell r="D921" t="str">
            <v> </v>
          </cell>
          <cell r="E921" t="str">
            <v> </v>
          </cell>
          <cell r="F921" t="str">
            <v> </v>
          </cell>
          <cell r="G921">
            <v>-1</v>
          </cell>
          <cell r="H921" t="str">
            <v>  </v>
          </cell>
        </row>
        <row r="922">
          <cell r="A922" t="str">
            <v>Physiktechniker</v>
          </cell>
          <cell r="B922" t="str">
            <v>2</v>
          </cell>
          <cell r="C922" t="str">
            <v> </v>
          </cell>
          <cell r="D922" t="str">
            <v> </v>
          </cell>
          <cell r="E922" t="str">
            <v> </v>
          </cell>
          <cell r="F922" t="str">
            <v> </v>
          </cell>
          <cell r="G922">
            <v>-1</v>
          </cell>
          <cell r="H922" t="str">
            <v>  </v>
          </cell>
        </row>
        <row r="923">
          <cell r="A923" t="str">
            <v>Physiktechniker (ausschließlich verwaltend tätig - Einkommen &gt; 40.000 €)</v>
          </cell>
          <cell r="B923" t="str">
            <v>1</v>
          </cell>
          <cell r="C923" t="str">
            <v> </v>
          </cell>
          <cell r="D923" t="str">
            <v> </v>
          </cell>
          <cell r="E923" t="str">
            <v> </v>
          </cell>
          <cell r="F923" t="str">
            <v> </v>
          </cell>
          <cell r="G923">
            <v>-1</v>
          </cell>
          <cell r="H923" t="str">
            <v>  </v>
          </cell>
        </row>
        <row r="924">
          <cell r="A924" t="str">
            <v>Physiotherapeut (Arzt)</v>
          </cell>
          <cell r="B924" t="str">
            <v>1</v>
          </cell>
          <cell r="C924" t="str">
            <v> </v>
          </cell>
          <cell r="D924" t="str">
            <v> </v>
          </cell>
          <cell r="E924" t="str">
            <v> </v>
          </cell>
          <cell r="F924" t="str">
            <v> </v>
          </cell>
          <cell r="G924">
            <v>-1</v>
          </cell>
          <cell r="H924" t="str">
            <v>  </v>
          </cell>
        </row>
        <row r="925">
          <cell r="A925" t="str">
            <v>Physiotherapeut (nicht Arzt)</v>
          </cell>
          <cell r="B925" t="str">
            <v>2</v>
          </cell>
          <cell r="C925" t="str">
            <v> </v>
          </cell>
          <cell r="D925" t="str">
            <v> </v>
          </cell>
          <cell r="E925" t="str">
            <v> </v>
          </cell>
          <cell r="F925" t="str">
            <v> </v>
          </cell>
          <cell r="G925">
            <v>-1</v>
          </cell>
          <cell r="H925" t="str">
            <v>  </v>
          </cell>
        </row>
        <row r="926">
          <cell r="A926" t="str">
            <v>Planierer</v>
          </cell>
          <cell r="B926" t="str">
            <v>4</v>
          </cell>
          <cell r="C926" t="str">
            <v> </v>
          </cell>
          <cell r="D926" t="str">
            <v>1,2</v>
          </cell>
          <cell r="E926" t="str">
            <v> </v>
          </cell>
          <cell r="F926">
            <v>65</v>
          </cell>
          <cell r="G926">
            <v>-1</v>
          </cell>
          <cell r="H926" t="str">
            <v>  </v>
          </cell>
        </row>
        <row r="927">
          <cell r="A927" t="str">
            <v>Plattenleger</v>
          </cell>
          <cell r="B927" t="str">
            <v>3</v>
          </cell>
          <cell r="C927" t="str">
            <v> </v>
          </cell>
          <cell r="D927" t="str">
            <v> </v>
          </cell>
          <cell r="E927" t="str">
            <v> </v>
          </cell>
          <cell r="F927">
            <v>65</v>
          </cell>
          <cell r="G927">
            <v>-1</v>
          </cell>
          <cell r="H927" t="str">
            <v>  </v>
          </cell>
        </row>
        <row r="928">
          <cell r="A928" t="str">
            <v>Platzwart</v>
          </cell>
          <cell r="B928" t="str">
            <v>3</v>
          </cell>
          <cell r="C928" t="str">
            <v> </v>
          </cell>
          <cell r="D928" t="str">
            <v> </v>
          </cell>
          <cell r="E928" t="str">
            <v> </v>
          </cell>
          <cell r="F928">
            <v>65</v>
          </cell>
          <cell r="G928">
            <v>-1</v>
          </cell>
          <cell r="H928" t="str">
            <v>  </v>
          </cell>
        </row>
        <row r="929">
          <cell r="A929" t="str">
            <v>Polier (Baubranche)</v>
          </cell>
          <cell r="B929" t="str">
            <v>3</v>
          </cell>
          <cell r="C929" t="str">
            <v> </v>
          </cell>
          <cell r="D929" t="str">
            <v> </v>
          </cell>
          <cell r="E929" t="str">
            <v> </v>
          </cell>
          <cell r="F929">
            <v>65</v>
          </cell>
          <cell r="G929">
            <v>-1</v>
          </cell>
          <cell r="H929" t="str">
            <v>  </v>
          </cell>
        </row>
        <row r="930">
          <cell r="A930" t="str">
            <v>Polierer - Glas</v>
          </cell>
          <cell r="B930" t="str">
            <v>3</v>
          </cell>
          <cell r="C930" t="str">
            <v> </v>
          </cell>
          <cell r="D930" t="str">
            <v> </v>
          </cell>
          <cell r="E930" t="str">
            <v> </v>
          </cell>
          <cell r="F930">
            <v>65</v>
          </cell>
          <cell r="G930">
            <v>-1</v>
          </cell>
          <cell r="H930" t="str">
            <v>  </v>
          </cell>
        </row>
        <row r="931">
          <cell r="A931" t="str">
            <v>Polierer - Holz</v>
          </cell>
          <cell r="B931" t="str">
            <v>3</v>
          </cell>
          <cell r="C931" t="str">
            <v> </v>
          </cell>
          <cell r="D931" t="str">
            <v>1,2</v>
          </cell>
          <cell r="E931" t="str">
            <v> </v>
          </cell>
          <cell r="F931">
            <v>65</v>
          </cell>
          <cell r="G931">
            <v>-1</v>
          </cell>
          <cell r="H931" t="str">
            <v>  </v>
          </cell>
        </row>
        <row r="932">
          <cell r="A932" t="str">
            <v>Polizeibeamter im  Außendienst</v>
          </cell>
          <cell r="B932" t="str">
            <v>3</v>
          </cell>
          <cell r="C932" t="str">
            <v> </v>
          </cell>
          <cell r="D932" t="str">
            <v> </v>
          </cell>
          <cell r="E932" t="str">
            <v> </v>
          </cell>
          <cell r="F932">
            <v>55</v>
          </cell>
          <cell r="G932">
            <v>-1</v>
          </cell>
          <cell r="H932" t="str">
            <v>  </v>
          </cell>
        </row>
        <row r="933">
          <cell r="A933" t="str">
            <v>Polizeibeamter im  Innendienst</v>
          </cell>
          <cell r="B933" t="str">
            <v>2</v>
          </cell>
          <cell r="C933" t="str">
            <v> </v>
          </cell>
          <cell r="D933" t="str">
            <v> </v>
          </cell>
          <cell r="E933" t="str">
            <v> </v>
          </cell>
          <cell r="F933">
            <v>55</v>
          </cell>
          <cell r="G933">
            <v>-1</v>
          </cell>
          <cell r="H933" t="str">
            <v>  </v>
          </cell>
        </row>
        <row r="934">
          <cell r="A934" t="str">
            <v>Polizeivollzugsbeamter</v>
          </cell>
          <cell r="B934" t="str">
            <v>2</v>
          </cell>
          <cell r="C934" t="str">
            <v> </v>
          </cell>
          <cell r="D934" t="str">
            <v> </v>
          </cell>
          <cell r="E934" t="str">
            <v> </v>
          </cell>
          <cell r="F934">
            <v>55</v>
          </cell>
          <cell r="G934">
            <v>-1</v>
          </cell>
          <cell r="H934" t="str">
            <v>  </v>
          </cell>
        </row>
        <row r="935">
          <cell r="A935" t="str">
            <v>Polsterer</v>
          </cell>
          <cell r="B935" t="str">
            <v>3</v>
          </cell>
          <cell r="C935" t="str">
            <v> </v>
          </cell>
          <cell r="D935" t="str">
            <v> </v>
          </cell>
          <cell r="E935" t="str">
            <v> </v>
          </cell>
          <cell r="F935">
            <v>65</v>
          </cell>
          <cell r="G935">
            <v>-1</v>
          </cell>
          <cell r="H935" t="str">
            <v>  </v>
          </cell>
        </row>
        <row r="936">
          <cell r="A936" t="str">
            <v>Portier</v>
          </cell>
          <cell r="B936" t="str">
            <v>2</v>
          </cell>
          <cell r="C936" t="str">
            <v> </v>
          </cell>
          <cell r="D936" t="str">
            <v> </v>
          </cell>
          <cell r="E936" t="str">
            <v> </v>
          </cell>
          <cell r="F936" t="str">
            <v> </v>
          </cell>
          <cell r="G936">
            <v>-1</v>
          </cell>
          <cell r="H936" t="str">
            <v>  </v>
          </cell>
        </row>
        <row r="937">
          <cell r="A937" t="str">
            <v>Portraitfotograf</v>
          </cell>
          <cell r="B937" t="str">
            <v>2</v>
          </cell>
          <cell r="C937" t="str">
            <v> </v>
          </cell>
          <cell r="D937" t="str">
            <v> </v>
          </cell>
          <cell r="E937" t="str">
            <v> </v>
          </cell>
          <cell r="F937" t="str">
            <v> </v>
          </cell>
          <cell r="G937">
            <v>-1</v>
          </cell>
          <cell r="H937" t="str">
            <v>  </v>
          </cell>
        </row>
        <row r="938">
          <cell r="A938" t="str">
            <v>Porzellanmaler</v>
          </cell>
          <cell r="B938" t="str">
            <v>3</v>
          </cell>
          <cell r="C938" t="str">
            <v> </v>
          </cell>
          <cell r="D938" t="str">
            <v> </v>
          </cell>
          <cell r="E938" t="str">
            <v> </v>
          </cell>
          <cell r="F938">
            <v>65</v>
          </cell>
          <cell r="G938">
            <v>-1</v>
          </cell>
          <cell r="H938" t="str">
            <v>  </v>
          </cell>
        </row>
        <row r="939">
          <cell r="A939" t="str">
            <v>Präparator</v>
          </cell>
          <cell r="B939" t="str">
            <v>2</v>
          </cell>
          <cell r="C939" t="str">
            <v> </v>
          </cell>
          <cell r="D939" t="str">
            <v> </v>
          </cell>
          <cell r="E939" t="str">
            <v> </v>
          </cell>
          <cell r="F939" t="str">
            <v> </v>
          </cell>
          <cell r="G939">
            <v>-1</v>
          </cell>
          <cell r="H939" t="str">
            <v>  </v>
          </cell>
        </row>
        <row r="940">
          <cell r="A940" t="str">
            <v>Pressefotograf</v>
          </cell>
          <cell r="B940" t="str">
            <v>2</v>
          </cell>
          <cell r="C940" t="str">
            <v> </v>
          </cell>
          <cell r="D940" t="str">
            <v> </v>
          </cell>
          <cell r="E940" t="str">
            <v> </v>
          </cell>
          <cell r="F940" t="str">
            <v> </v>
          </cell>
          <cell r="G940">
            <v>-1</v>
          </cell>
          <cell r="H940" t="str">
            <v>FB Ausland</v>
          </cell>
        </row>
        <row r="941">
          <cell r="A941" t="str">
            <v>Pressejournalist</v>
          </cell>
          <cell r="B941" t="str">
            <v>2</v>
          </cell>
          <cell r="C941" t="str">
            <v> </v>
          </cell>
          <cell r="D941" t="str">
            <v> </v>
          </cell>
          <cell r="E941" t="str">
            <v> </v>
          </cell>
          <cell r="F941" t="str">
            <v> </v>
          </cell>
          <cell r="G941">
            <v>-1</v>
          </cell>
          <cell r="H941" t="str">
            <v>FB Ausland</v>
          </cell>
        </row>
        <row r="942">
          <cell r="A942" t="str">
            <v>Presser (Chemie)</v>
          </cell>
          <cell r="B942" t="str">
            <v>3</v>
          </cell>
          <cell r="C942" t="str">
            <v> </v>
          </cell>
          <cell r="D942" t="str">
            <v> </v>
          </cell>
          <cell r="E942" t="str">
            <v> </v>
          </cell>
          <cell r="F942">
            <v>65</v>
          </cell>
          <cell r="G942">
            <v>-1</v>
          </cell>
          <cell r="H942" t="str">
            <v>  </v>
          </cell>
        </row>
        <row r="943">
          <cell r="A943" t="str">
            <v>Presser (Keramik)</v>
          </cell>
          <cell r="B943" t="str">
            <v>3</v>
          </cell>
          <cell r="C943" t="str">
            <v> </v>
          </cell>
          <cell r="D943" t="str">
            <v> </v>
          </cell>
          <cell r="E943" t="str">
            <v> </v>
          </cell>
          <cell r="F943">
            <v>65</v>
          </cell>
          <cell r="G943">
            <v>-1</v>
          </cell>
          <cell r="H943" t="str">
            <v>  </v>
          </cell>
        </row>
        <row r="944">
          <cell r="A944" t="str">
            <v>Pressereferent</v>
          </cell>
          <cell r="B944" t="str">
            <v>2</v>
          </cell>
          <cell r="C944" t="str">
            <v> </v>
          </cell>
          <cell r="D944" t="str">
            <v> </v>
          </cell>
          <cell r="E944" t="str">
            <v> </v>
          </cell>
          <cell r="F944" t="str">
            <v> </v>
          </cell>
          <cell r="G944">
            <v>-1</v>
          </cell>
          <cell r="H944" t="str">
            <v>  </v>
          </cell>
        </row>
        <row r="945">
          <cell r="A945" t="str">
            <v>Pressereferent (ausschließlich verwaltend tätig - Einkommen &gt; 40.000 €)</v>
          </cell>
          <cell r="B945" t="str">
            <v>1</v>
          </cell>
          <cell r="C945" t="str">
            <v> </v>
          </cell>
          <cell r="D945" t="str">
            <v> </v>
          </cell>
          <cell r="E945" t="str">
            <v> </v>
          </cell>
          <cell r="F945" t="str">
            <v> </v>
          </cell>
          <cell r="G945">
            <v>-1</v>
          </cell>
          <cell r="H945" t="str">
            <v>  </v>
          </cell>
        </row>
        <row r="946">
          <cell r="A946" t="str">
            <v>Privatdetektiv</v>
          </cell>
          <cell r="B946" t="str">
            <v>2</v>
          </cell>
          <cell r="C946" t="str">
            <v> </v>
          </cell>
          <cell r="D946" t="str">
            <v>1,2</v>
          </cell>
          <cell r="E946" t="str">
            <v> </v>
          </cell>
          <cell r="F946">
            <v>65</v>
          </cell>
          <cell r="G946">
            <v>-1</v>
          </cell>
          <cell r="H946" t="str">
            <v>  </v>
          </cell>
        </row>
        <row r="947">
          <cell r="A947" t="str">
            <v>Product Manager</v>
          </cell>
          <cell r="B947" t="str">
            <v>2</v>
          </cell>
          <cell r="C947" t="str">
            <v> </v>
          </cell>
          <cell r="D947" t="str">
            <v> </v>
          </cell>
          <cell r="E947" t="str">
            <v> </v>
          </cell>
          <cell r="F947" t="str">
            <v> </v>
          </cell>
          <cell r="G947">
            <v>-1</v>
          </cell>
          <cell r="H947" t="str">
            <v>  </v>
          </cell>
        </row>
        <row r="948">
          <cell r="A948" t="str">
            <v>Product Manager (ausschließlich verwaltend tätig - Einkommen &gt; 40.000 €)</v>
          </cell>
          <cell r="B948" t="str">
            <v>1</v>
          </cell>
          <cell r="C948" t="str">
            <v> </v>
          </cell>
          <cell r="D948" t="str">
            <v> </v>
          </cell>
          <cell r="E948" t="str">
            <v> </v>
          </cell>
          <cell r="F948" t="str">
            <v> </v>
          </cell>
          <cell r="G948">
            <v>-1</v>
          </cell>
          <cell r="H948" t="str">
            <v>  </v>
          </cell>
        </row>
        <row r="949">
          <cell r="A949" t="str">
            <v>Productioner</v>
          </cell>
          <cell r="B949" t="str">
            <v>2</v>
          </cell>
          <cell r="C949" t="str">
            <v> </v>
          </cell>
          <cell r="D949" t="str">
            <v> </v>
          </cell>
          <cell r="E949" t="str">
            <v> </v>
          </cell>
          <cell r="F949" t="str">
            <v> </v>
          </cell>
          <cell r="G949">
            <v>-1</v>
          </cell>
          <cell r="H949" t="str">
            <v>  </v>
          </cell>
        </row>
        <row r="950">
          <cell r="A950" t="str">
            <v>Productioner (ausschließlich verwaltend tätig - Einkommen &gt; 40.000 €)</v>
          </cell>
          <cell r="B950" t="str">
            <v>1</v>
          </cell>
          <cell r="C950" t="str">
            <v> </v>
          </cell>
          <cell r="D950" t="str">
            <v> </v>
          </cell>
          <cell r="E950" t="str">
            <v> </v>
          </cell>
          <cell r="F950" t="str">
            <v> </v>
          </cell>
          <cell r="G950">
            <v>-1</v>
          </cell>
          <cell r="H950" t="str">
            <v>  </v>
          </cell>
        </row>
        <row r="951">
          <cell r="A951" t="str">
            <v>Produzent</v>
          </cell>
          <cell r="B951" t="str">
            <v>2</v>
          </cell>
          <cell r="C951" t="str">
            <v> </v>
          </cell>
          <cell r="D951" t="str">
            <v> </v>
          </cell>
          <cell r="E951" t="str">
            <v> </v>
          </cell>
          <cell r="F951">
            <v>65</v>
          </cell>
          <cell r="G951">
            <v>-1</v>
          </cell>
          <cell r="H951" t="str">
            <v>  </v>
          </cell>
        </row>
        <row r="952">
          <cell r="A952" t="str">
            <v>Produzent (nur kaufm. beteiligt, Film- Musikbranche)</v>
          </cell>
          <cell r="B952" t="str">
            <v>2</v>
          </cell>
          <cell r="C952" t="str">
            <v> </v>
          </cell>
          <cell r="D952" t="str">
            <v> </v>
          </cell>
          <cell r="E952" t="str">
            <v> </v>
          </cell>
          <cell r="F952" t="str">
            <v> </v>
          </cell>
          <cell r="G952">
            <v>-1</v>
          </cell>
          <cell r="H952" t="str">
            <v>FB Bonität</v>
          </cell>
        </row>
        <row r="953">
          <cell r="A953" t="str">
            <v>Profisportler - Basketball</v>
          </cell>
          <cell r="B953" t="str">
            <v>4</v>
          </cell>
          <cell r="C953" t="str">
            <v> </v>
          </cell>
          <cell r="D953" t="str">
            <v> </v>
          </cell>
          <cell r="E953">
            <v>400</v>
          </cell>
          <cell r="F953">
            <v>35</v>
          </cell>
          <cell r="G953">
            <v>36000</v>
          </cell>
          <cell r="H953" t="str">
            <v>nur 1.+2.Liga</v>
          </cell>
        </row>
        <row r="954">
          <cell r="A954" t="str">
            <v>Profisportler - Eishockey</v>
          </cell>
          <cell r="B954" t="str">
            <v>4</v>
          </cell>
          <cell r="C954" t="str">
            <v> </v>
          </cell>
          <cell r="D954" t="str">
            <v> </v>
          </cell>
          <cell r="E954">
            <v>400</v>
          </cell>
          <cell r="F954">
            <v>35</v>
          </cell>
          <cell r="G954">
            <v>36000</v>
          </cell>
          <cell r="H954" t="str">
            <v>nur 1.+2.Liga</v>
          </cell>
        </row>
        <row r="955">
          <cell r="A955" t="str">
            <v>Profisportler - Fußball</v>
          </cell>
          <cell r="B955" t="str">
            <v>4</v>
          </cell>
          <cell r="C955" t="str">
            <v> </v>
          </cell>
          <cell r="D955" t="str">
            <v> </v>
          </cell>
          <cell r="E955">
            <v>400</v>
          </cell>
          <cell r="F955">
            <v>35</v>
          </cell>
          <cell r="G955">
            <v>36000</v>
          </cell>
          <cell r="H955" t="str">
            <v>nur 1.+2.Liga</v>
          </cell>
        </row>
        <row r="956">
          <cell r="A956" t="str">
            <v>Profisportler - Handball</v>
          </cell>
          <cell r="B956" t="str">
            <v>4</v>
          </cell>
          <cell r="C956" t="str">
            <v> </v>
          </cell>
          <cell r="D956" t="str">
            <v> </v>
          </cell>
          <cell r="E956">
            <v>400</v>
          </cell>
          <cell r="F956">
            <v>35</v>
          </cell>
          <cell r="G956">
            <v>36000</v>
          </cell>
          <cell r="H956" t="str">
            <v>nur 1.+2.Liga</v>
          </cell>
        </row>
        <row r="957">
          <cell r="A957" t="str">
            <v>Profisportler - Volleyball</v>
          </cell>
          <cell r="B957" t="str">
            <v>4</v>
          </cell>
          <cell r="C957" t="str">
            <v> </v>
          </cell>
          <cell r="D957" t="str">
            <v> </v>
          </cell>
          <cell r="E957">
            <v>400</v>
          </cell>
          <cell r="F957">
            <v>35</v>
          </cell>
          <cell r="G957">
            <v>36000</v>
          </cell>
          <cell r="H957" t="str">
            <v>nur 1.+2.Liga</v>
          </cell>
        </row>
        <row r="958">
          <cell r="A958" t="str">
            <v>Programmierer</v>
          </cell>
          <cell r="B958" t="str">
            <v>2</v>
          </cell>
          <cell r="C958" t="str">
            <v> </v>
          </cell>
          <cell r="D958" t="str">
            <v> </v>
          </cell>
          <cell r="E958" t="str">
            <v> </v>
          </cell>
          <cell r="F958" t="str">
            <v> </v>
          </cell>
          <cell r="G958">
            <v>-1</v>
          </cell>
          <cell r="H958" t="str">
            <v>  </v>
          </cell>
        </row>
        <row r="959">
          <cell r="A959" t="str">
            <v>Programmierer (ausschließlich verwaltend tätig - Einkommen &gt; 40.000 €)</v>
          </cell>
          <cell r="B959" t="str">
            <v>1</v>
          </cell>
          <cell r="C959" t="str">
            <v> </v>
          </cell>
          <cell r="D959" t="str">
            <v> </v>
          </cell>
          <cell r="E959" t="str">
            <v> </v>
          </cell>
          <cell r="F959" t="str">
            <v> </v>
          </cell>
          <cell r="G959">
            <v>-1</v>
          </cell>
          <cell r="H959" t="str">
            <v>  </v>
          </cell>
        </row>
        <row r="960">
          <cell r="A960" t="str">
            <v>Prokurist</v>
          </cell>
          <cell r="B960" t="str">
            <v>1</v>
          </cell>
          <cell r="C960" t="str">
            <v> </v>
          </cell>
          <cell r="D960" t="str">
            <v> </v>
          </cell>
          <cell r="E960" t="str">
            <v> </v>
          </cell>
          <cell r="F960" t="str">
            <v> </v>
          </cell>
          <cell r="G960">
            <v>-1</v>
          </cell>
          <cell r="H960" t="str">
            <v>  </v>
          </cell>
        </row>
        <row r="961">
          <cell r="A961" t="str">
            <v>Prokurist (Akademiker)</v>
          </cell>
          <cell r="B961" t="str">
            <v>1+</v>
          </cell>
          <cell r="C961" t="str">
            <v> </v>
          </cell>
          <cell r="D961" t="str">
            <v> </v>
          </cell>
          <cell r="E961" t="str">
            <v> </v>
          </cell>
          <cell r="F961" t="str">
            <v> </v>
          </cell>
          <cell r="G961">
            <v>-1</v>
          </cell>
          <cell r="H961" t="str">
            <v>  </v>
          </cell>
        </row>
        <row r="962">
          <cell r="A962" t="str">
            <v>Psychiater</v>
          </cell>
          <cell r="B962" t="str">
            <v>1</v>
          </cell>
          <cell r="C962" t="str">
            <v> </v>
          </cell>
          <cell r="D962" t="str">
            <v> </v>
          </cell>
          <cell r="E962" t="str">
            <v> </v>
          </cell>
          <cell r="F962" t="str">
            <v> </v>
          </cell>
          <cell r="G962">
            <v>-1</v>
          </cell>
          <cell r="H962" t="str">
            <v>  </v>
          </cell>
        </row>
        <row r="963">
          <cell r="A963" t="str">
            <v>Psychologe</v>
          </cell>
          <cell r="B963" t="str">
            <v>1</v>
          </cell>
          <cell r="C963" t="str">
            <v> </v>
          </cell>
          <cell r="D963" t="str">
            <v> </v>
          </cell>
          <cell r="E963" t="str">
            <v> </v>
          </cell>
          <cell r="F963" t="str">
            <v> </v>
          </cell>
          <cell r="G963">
            <v>-1</v>
          </cell>
          <cell r="H963" t="str">
            <v>  </v>
          </cell>
        </row>
        <row r="964">
          <cell r="A964" t="str">
            <v>Psychotherapeut - kein Arzt</v>
          </cell>
          <cell r="B964" t="str">
            <v>2</v>
          </cell>
          <cell r="C964" t="str">
            <v> </v>
          </cell>
          <cell r="D964" t="str">
            <v> </v>
          </cell>
          <cell r="E964" t="str">
            <v> </v>
          </cell>
          <cell r="F964" t="str">
            <v> </v>
          </cell>
          <cell r="G964">
            <v>-1</v>
          </cell>
          <cell r="H964" t="str">
            <v>  </v>
          </cell>
        </row>
        <row r="965">
          <cell r="A965" t="str">
            <v>Punktschweißer</v>
          </cell>
          <cell r="B965" t="str">
            <v>3</v>
          </cell>
          <cell r="C965" t="str">
            <v> </v>
          </cell>
          <cell r="D965" t="str">
            <v> </v>
          </cell>
          <cell r="E965" t="str">
            <v> </v>
          </cell>
          <cell r="F965">
            <v>65</v>
          </cell>
          <cell r="G965">
            <v>-1</v>
          </cell>
          <cell r="H965" t="str">
            <v>  </v>
          </cell>
        </row>
        <row r="966">
          <cell r="A966" t="str">
            <v>Putzer</v>
          </cell>
          <cell r="B966" t="str">
            <v>3</v>
          </cell>
          <cell r="C966" t="str">
            <v> </v>
          </cell>
          <cell r="D966" t="str">
            <v>1,2</v>
          </cell>
          <cell r="E966" t="str">
            <v> </v>
          </cell>
          <cell r="F966">
            <v>65</v>
          </cell>
          <cell r="G966">
            <v>-1</v>
          </cell>
          <cell r="H966" t="str">
            <v>  </v>
          </cell>
        </row>
        <row r="967">
          <cell r="A967" t="str">
            <v>Putzmann</v>
          </cell>
          <cell r="B967" t="str">
            <v>3</v>
          </cell>
          <cell r="C967" t="str">
            <v> </v>
          </cell>
          <cell r="D967" t="str">
            <v> </v>
          </cell>
          <cell r="E967" t="str">
            <v> </v>
          </cell>
          <cell r="F967">
            <v>65</v>
          </cell>
          <cell r="G967">
            <v>-1</v>
          </cell>
          <cell r="H967" t="str">
            <v>  </v>
          </cell>
        </row>
        <row r="968">
          <cell r="A968" t="str">
            <v>Radiochemiker</v>
          </cell>
          <cell r="B968" t="str">
            <v>3</v>
          </cell>
          <cell r="C968" t="str">
            <v> </v>
          </cell>
          <cell r="D968" t="str">
            <v> </v>
          </cell>
          <cell r="E968" t="str">
            <v> </v>
          </cell>
          <cell r="F968">
            <v>65</v>
          </cell>
          <cell r="G968">
            <v>-1</v>
          </cell>
          <cell r="H968" t="str">
            <v>  </v>
          </cell>
        </row>
        <row r="969">
          <cell r="A969" t="str">
            <v>Radiologe</v>
          </cell>
          <cell r="B969" t="str">
            <v>1+</v>
          </cell>
          <cell r="C969" t="str">
            <v> </v>
          </cell>
          <cell r="D969" t="str">
            <v> </v>
          </cell>
          <cell r="E969" t="str">
            <v> </v>
          </cell>
          <cell r="F969" t="str">
            <v> </v>
          </cell>
          <cell r="G969">
            <v>-1</v>
          </cell>
          <cell r="H969" t="str">
            <v>  </v>
          </cell>
        </row>
        <row r="970">
          <cell r="A970" t="str">
            <v>Rampenmann</v>
          </cell>
          <cell r="B970" t="str">
            <v>4</v>
          </cell>
          <cell r="C970" t="str">
            <v> </v>
          </cell>
          <cell r="D970" t="str">
            <v> </v>
          </cell>
          <cell r="E970" t="str">
            <v> </v>
          </cell>
          <cell r="F970">
            <v>55</v>
          </cell>
          <cell r="G970">
            <v>-1</v>
          </cell>
          <cell r="H970" t="str">
            <v>  </v>
          </cell>
        </row>
        <row r="971">
          <cell r="A971" t="str">
            <v>Rangierer</v>
          </cell>
          <cell r="B971" t="str">
            <v>3</v>
          </cell>
          <cell r="C971" t="str">
            <v> </v>
          </cell>
          <cell r="D971" t="str">
            <v>1,2</v>
          </cell>
          <cell r="E971" t="str">
            <v> </v>
          </cell>
          <cell r="F971">
            <v>65</v>
          </cell>
          <cell r="G971">
            <v>-1</v>
          </cell>
          <cell r="H971" t="str">
            <v>  </v>
          </cell>
        </row>
        <row r="972">
          <cell r="A972" t="str">
            <v>Räucherer</v>
          </cell>
          <cell r="B972" t="str">
            <v>3</v>
          </cell>
          <cell r="C972" t="str">
            <v> </v>
          </cell>
          <cell r="D972" t="str">
            <v> </v>
          </cell>
          <cell r="E972" t="str">
            <v> </v>
          </cell>
          <cell r="F972">
            <v>65</v>
          </cell>
          <cell r="G972">
            <v>-1</v>
          </cell>
          <cell r="H972" t="str">
            <v>  </v>
          </cell>
        </row>
        <row r="973">
          <cell r="A973" t="str">
            <v>Rauchwarenzurichter</v>
          </cell>
          <cell r="B973" t="str">
            <v>3</v>
          </cell>
          <cell r="C973" t="str">
            <v> </v>
          </cell>
          <cell r="D973" t="str">
            <v> </v>
          </cell>
          <cell r="E973" t="str">
            <v> </v>
          </cell>
          <cell r="F973">
            <v>65</v>
          </cell>
          <cell r="G973">
            <v>-1</v>
          </cell>
          <cell r="H973" t="str">
            <v>  </v>
          </cell>
        </row>
        <row r="974">
          <cell r="A974" t="str">
            <v>Raumausstatter</v>
          </cell>
          <cell r="B974" t="str">
            <v>3</v>
          </cell>
          <cell r="C974" t="str">
            <v> </v>
          </cell>
          <cell r="D974" t="str">
            <v> </v>
          </cell>
          <cell r="E974" t="str">
            <v> </v>
          </cell>
          <cell r="F974">
            <v>65</v>
          </cell>
          <cell r="G974">
            <v>-1</v>
          </cell>
          <cell r="H974" t="str">
            <v>  </v>
          </cell>
        </row>
        <row r="975">
          <cell r="A975" t="str">
            <v>Raumpfleger</v>
          </cell>
          <cell r="B975" t="str">
            <v>3</v>
          </cell>
          <cell r="C975" t="str">
            <v> </v>
          </cell>
          <cell r="D975" t="str">
            <v> </v>
          </cell>
          <cell r="E975" t="str">
            <v> </v>
          </cell>
          <cell r="F975">
            <v>65</v>
          </cell>
          <cell r="G975">
            <v>-1</v>
          </cell>
          <cell r="H975" t="str">
            <v>  </v>
          </cell>
        </row>
        <row r="976">
          <cell r="A976" t="str">
            <v>Reaktoringenieur</v>
          </cell>
          <cell r="B976" t="str">
            <v>1</v>
          </cell>
          <cell r="C976" t="str">
            <v> </v>
          </cell>
          <cell r="D976" t="str">
            <v> </v>
          </cell>
          <cell r="E976" t="str">
            <v> </v>
          </cell>
          <cell r="F976" t="str">
            <v> </v>
          </cell>
          <cell r="G976">
            <v>-1</v>
          </cell>
          <cell r="H976" t="str">
            <v>  </v>
          </cell>
        </row>
        <row r="977">
          <cell r="A977" t="str">
            <v>Reaktoroperator</v>
          </cell>
          <cell r="B977" t="str">
            <v>2</v>
          </cell>
          <cell r="C977" t="str">
            <v> </v>
          </cell>
          <cell r="D977" t="str">
            <v> </v>
          </cell>
          <cell r="E977" t="str">
            <v> </v>
          </cell>
          <cell r="F977" t="str">
            <v> </v>
          </cell>
          <cell r="G977">
            <v>-1</v>
          </cell>
          <cell r="H977" t="str">
            <v>  </v>
          </cell>
        </row>
        <row r="978">
          <cell r="A978" t="str">
            <v>Rechtsanwalt</v>
          </cell>
          <cell r="B978" t="str">
            <v>1</v>
          </cell>
          <cell r="C978" t="str">
            <v> </v>
          </cell>
          <cell r="D978" t="str">
            <v> </v>
          </cell>
          <cell r="E978" t="str">
            <v> </v>
          </cell>
          <cell r="F978" t="str">
            <v> </v>
          </cell>
          <cell r="G978">
            <v>-1</v>
          </cell>
          <cell r="H978" t="str">
            <v>  </v>
          </cell>
        </row>
        <row r="979">
          <cell r="A979" t="str">
            <v>Rechtsanwalts- u. Notariatsfachangestellter (Innendienst)</v>
          </cell>
          <cell r="B979" t="str">
            <v>1</v>
          </cell>
          <cell r="C979" t="str">
            <v> </v>
          </cell>
          <cell r="D979" t="str">
            <v> </v>
          </cell>
          <cell r="E979" t="str">
            <v> </v>
          </cell>
          <cell r="F979" t="str">
            <v> </v>
          </cell>
          <cell r="G979">
            <v>-1</v>
          </cell>
          <cell r="H979" t="str">
            <v>  </v>
          </cell>
        </row>
        <row r="980">
          <cell r="A980" t="str">
            <v>Rechtsanwalts- u. Notariatsfachangestellter (mit mehr als 20% Außendienstanteil)</v>
          </cell>
          <cell r="B980" t="str">
            <v>2</v>
          </cell>
          <cell r="C980" t="str">
            <v> </v>
          </cell>
          <cell r="D980" t="str">
            <v> </v>
          </cell>
          <cell r="E980" t="str">
            <v> </v>
          </cell>
          <cell r="F980" t="str">
            <v> </v>
          </cell>
          <cell r="G980">
            <v>-1</v>
          </cell>
          <cell r="H980" t="str">
            <v>  </v>
          </cell>
        </row>
        <row r="981">
          <cell r="A981" t="str">
            <v>Rechtsanwalts- u. Notariatsfachangestellter (überw. körperl. oder stehend tätig)</v>
          </cell>
          <cell r="B981" t="str">
            <v>2</v>
          </cell>
          <cell r="C981" t="str">
            <v> </v>
          </cell>
          <cell r="D981" t="str">
            <v> </v>
          </cell>
          <cell r="E981" t="str">
            <v> </v>
          </cell>
          <cell r="F981" t="str">
            <v> </v>
          </cell>
          <cell r="G981">
            <v>-1</v>
          </cell>
          <cell r="H981" t="str">
            <v>  </v>
          </cell>
        </row>
        <row r="982">
          <cell r="A982" t="str">
            <v>Rechtsmediziner</v>
          </cell>
          <cell r="B982" t="str">
            <v>1</v>
          </cell>
          <cell r="C982" t="str">
            <v> </v>
          </cell>
          <cell r="D982" t="str">
            <v> </v>
          </cell>
          <cell r="E982" t="str">
            <v> </v>
          </cell>
          <cell r="F982" t="str">
            <v> </v>
          </cell>
          <cell r="G982">
            <v>-1</v>
          </cell>
          <cell r="H982" t="str">
            <v>  </v>
          </cell>
        </row>
        <row r="983">
          <cell r="A983" t="str">
            <v>Rechtspfleger (Innendienst)</v>
          </cell>
          <cell r="B983" t="str">
            <v>1</v>
          </cell>
          <cell r="C983" t="str">
            <v> </v>
          </cell>
          <cell r="D983" t="str">
            <v> </v>
          </cell>
          <cell r="E983" t="str">
            <v> </v>
          </cell>
          <cell r="F983" t="str">
            <v> </v>
          </cell>
          <cell r="G983">
            <v>-1</v>
          </cell>
          <cell r="H983" t="str">
            <v>  </v>
          </cell>
        </row>
        <row r="984">
          <cell r="A984" t="str">
            <v>Rechtspfleger (mit mehr als 20% Außendienstanteil)</v>
          </cell>
          <cell r="B984" t="str">
            <v>2</v>
          </cell>
          <cell r="C984" t="str">
            <v> </v>
          </cell>
          <cell r="D984" t="str">
            <v> </v>
          </cell>
          <cell r="E984" t="str">
            <v> </v>
          </cell>
          <cell r="F984" t="str">
            <v> </v>
          </cell>
          <cell r="G984">
            <v>-1</v>
          </cell>
          <cell r="H984" t="str">
            <v>  </v>
          </cell>
        </row>
        <row r="985">
          <cell r="A985" t="str">
            <v>Rechtspfleger (überwiegend körperlich oder stehend tätig)</v>
          </cell>
          <cell r="B985" t="str">
            <v>2</v>
          </cell>
          <cell r="C985" t="str">
            <v> </v>
          </cell>
          <cell r="D985" t="str">
            <v> </v>
          </cell>
          <cell r="E985" t="str">
            <v> </v>
          </cell>
          <cell r="F985" t="str">
            <v> </v>
          </cell>
          <cell r="G985">
            <v>-1</v>
          </cell>
          <cell r="H985" t="str">
            <v>  </v>
          </cell>
        </row>
        <row r="986">
          <cell r="A986" t="str">
            <v>Rechtsreferendar</v>
          </cell>
          <cell r="B986" t="str">
            <v>1</v>
          </cell>
          <cell r="C986" t="str">
            <v> </v>
          </cell>
          <cell r="D986" t="str">
            <v> </v>
          </cell>
          <cell r="E986" t="str">
            <v> </v>
          </cell>
          <cell r="F986" t="str">
            <v> </v>
          </cell>
          <cell r="G986">
            <v>-1</v>
          </cell>
          <cell r="H986" t="str">
            <v>  </v>
          </cell>
        </row>
        <row r="987">
          <cell r="A987" t="str">
            <v>Redakteur</v>
          </cell>
          <cell r="B987" t="str">
            <v>2</v>
          </cell>
          <cell r="C987" t="str">
            <v> </v>
          </cell>
          <cell r="D987" t="str">
            <v> </v>
          </cell>
          <cell r="E987" t="str">
            <v> </v>
          </cell>
          <cell r="F987" t="str">
            <v> </v>
          </cell>
          <cell r="G987">
            <v>-1</v>
          </cell>
          <cell r="H987" t="str">
            <v>  </v>
          </cell>
        </row>
        <row r="988">
          <cell r="A988" t="str">
            <v>Referent</v>
          </cell>
          <cell r="B988" t="str">
            <v>2</v>
          </cell>
          <cell r="C988" t="str">
            <v> </v>
          </cell>
          <cell r="D988" t="str">
            <v> </v>
          </cell>
          <cell r="E988" t="str">
            <v> </v>
          </cell>
          <cell r="F988" t="str">
            <v> </v>
          </cell>
          <cell r="G988">
            <v>-1</v>
          </cell>
          <cell r="H988" t="str">
            <v>  </v>
          </cell>
        </row>
        <row r="989">
          <cell r="A989" t="str">
            <v>Referent (ausschließlich verwaltend tätig - Einkommen &gt; 40.000,- €)</v>
          </cell>
          <cell r="B989" t="str">
            <v>1</v>
          </cell>
          <cell r="C989" t="str">
            <v> </v>
          </cell>
          <cell r="D989" t="str">
            <v> </v>
          </cell>
          <cell r="E989" t="str">
            <v> </v>
          </cell>
          <cell r="F989" t="str">
            <v> </v>
          </cell>
          <cell r="G989">
            <v>-1</v>
          </cell>
          <cell r="H989" t="str">
            <v>  </v>
          </cell>
        </row>
        <row r="990">
          <cell r="A990" t="str">
            <v>Reinzeichner (technischer)</v>
          </cell>
          <cell r="B990" t="str">
            <v>2</v>
          </cell>
          <cell r="C990" t="str">
            <v> </v>
          </cell>
          <cell r="D990" t="str">
            <v> </v>
          </cell>
          <cell r="E990" t="str">
            <v> </v>
          </cell>
          <cell r="F990" t="str">
            <v> </v>
          </cell>
          <cell r="G990">
            <v>-1</v>
          </cell>
          <cell r="H990" t="str">
            <v>  </v>
          </cell>
        </row>
        <row r="991">
          <cell r="A991" t="str">
            <v>Reiseverkehrskaufmann (Innendienst)</v>
          </cell>
          <cell r="B991" t="str">
            <v>1</v>
          </cell>
          <cell r="C991" t="str">
            <v> </v>
          </cell>
          <cell r="D991" t="str">
            <v> </v>
          </cell>
          <cell r="E991" t="str">
            <v> </v>
          </cell>
          <cell r="F991" t="str">
            <v> </v>
          </cell>
          <cell r="G991">
            <v>-1</v>
          </cell>
          <cell r="H991" t="str">
            <v>  </v>
          </cell>
        </row>
        <row r="992">
          <cell r="A992" t="str">
            <v>Reiseverkehrskaufmann (mit mehr als 20% Außendienstanteil)</v>
          </cell>
          <cell r="B992" t="str">
            <v>2</v>
          </cell>
          <cell r="C992" t="str">
            <v> </v>
          </cell>
          <cell r="D992" t="str">
            <v> </v>
          </cell>
          <cell r="E992" t="str">
            <v> </v>
          </cell>
          <cell r="F992" t="str">
            <v> </v>
          </cell>
          <cell r="G992">
            <v>-1</v>
          </cell>
          <cell r="H992" t="str">
            <v>  </v>
          </cell>
        </row>
        <row r="993">
          <cell r="A993" t="str">
            <v>Reiseverkehrskaufmann (überwiegend körperlich oder stehend tätig)</v>
          </cell>
          <cell r="B993" t="str">
            <v>2</v>
          </cell>
          <cell r="C993" t="str">
            <v> </v>
          </cell>
          <cell r="D993" t="str">
            <v> </v>
          </cell>
          <cell r="E993" t="str">
            <v> </v>
          </cell>
          <cell r="F993" t="str">
            <v> </v>
          </cell>
          <cell r="G993">
            <v>-1</v>
          </cell>
          <cell r="H993" t="str">
            <v>  </v>
          </cell>
        </row>
        <row r="994">
          <cell r="A994" t="str">
            <v>Reitwart</v>
          </cell>
          <cell r="B994" t="str">
            <v>3</v>
          </cell>
          <cell r="C994" t="str">
            <v> </v>
          </cell>
          <cell r="D994" t="str">
            <v> </v>
          </cell>
          <cell r="E994" t="str">
            <v> </v>
          </cell>
          <cell r="F994">
            <v>65</v>
          </cell>
          <cell r="G994">
            <v>-1</v>
          </cell>
          <cell r="H994" t="str">
            <v>  </v>
          </cell>
        </row>
        <row r="995">
          <cell r="A995" t="str">
            <v>Reporter</v>
          </cell>
          <cell r="B995" t="str">
            <v>2</v>
          </cell>
          <cell r="C995" t="str">
            <v> </v>
          </cell>
          <cell r="D995" t="str">
            <v> </v>
          </cell>
          <cell r="E995" t="str">
            <v> </v>
          </cell>
          <cell r="F995" t="str">
            <v> </v>
          </cell>
          <cell r="G995">
            <v>-1</v>
          </cell>
          <cell r="H995" t="str">
            <v>FB Ausland</v>
          </cell>
        </row>
        <row r="996">
          <cell r="A996" t="str">
            <v>Reprograph</v>
          </cell>
          <cell r="B996" t="str">
            <v>2</v>
          </cell>
          <cell r="C996" t="str">
            <v> </v>
          </cell>
          <cell r="D996" t="str">
            <v> </v>
          </cell>
          <cell r="E996" t="str">
            <v> </v>
          </cell>
          <cell r="F996" t="str">
            <v> </v>
          </cell>
          <cell r="G996">
            <v>-1</v>
          </cell>
          <cell r="H996" t="str">
            <v>  </v>
          </cell>
        </row>
        <row r="997">
          <cell r="A997" t="str">
            <v>Requisiteur</v>
          </cell>
          <cell r="B997" t="str">
            <v>2</v>
          </cell>
          <cell r="C997" t="str">
            <v> </v>
          </cell>
          <cell r="D997" t="str">
            <v> </v>
          </cell>
          <cell r="E997" t="str">
            <v> </v>
          </cell>
          <cell r="F997" t="str">
            <v> </v>
          </cell>
          <cell r="G997">
            <v>-1</v>
          </cell>
          <cell r="H997" t="str">
            <v>  </v>
          </cell>
        </row>
        <row r="998">
          <cell r="A998" t="str">
            <v>Requisiteur (ausschließlich verwaltend tätig - Einkommen &gt; 40.000 €)</v>
          </cell>
          <cell r="B998" t="str">
            <v>1</v>
          </cell>
          <cell r="C998" t="str">
            <v> </v>
          </cell>
          <cell r="D998" t="str">
            <v> </v>
          </cell>
          <cell r="E998" t="str">
            <v> </v>
          </cell>
          <cell r="F998" t="str">
            <v> </v>
          </cell>
          <cell r="G998">
            <v>-1</v>
          </cell>
          <cell r="H998" t="str">
            <v>  </v>
          </cell>
        </row>
        <row r="999">
          <cell r="A999" t="str">
            <v>Restaurantdirektor</v>
          </cell>
          <cell r="B999" t="str">
            <v>2</v>
          </cell>
          <cell r="C999" t="str">
            <v> </v>
          </cell>
          <cell r="D999" t="str">
            <v> </v>
          </cell>
          <cell r="E999" t="str">
            <v> </v>
          </cell>
          <cell r="F999" t="str">
            <v> </v>
          </cell>
          <cell r="G999">
            <v>-1</v>
          </cell>
          <cell r="H999" t="str">
            <v>  </v>
          </cell>
        </row>
        <row r="1000">
          <cell r="A1000" t="str">
            <v>Restaurantdirektor (ausschließlich verwaltend tätig - Einkommen &gt; 40.000 €)</v>
          </cell>
          <cell r="B1000" t="str">
            <v>1</v>
          </cell>
          <cell r="C1000" t="str">
            <v> </v>
          </cell>
          <cell r="D1000" t="str">
            <v> </v>
          </cell>
          <cell r="E1000" t="str">
            <v> </v>
          </cell>
          <cell r="F1000" t="str">
            <v> </v>
          </cell>
          <cell r="G1000">
            <v>-1</v>
          </cell>
          <cell r="H1000" t="str">
            <v>  </v>
          </cell>
        </row>
        <row r="1001">
          <cell r="A1001" t="str">
            <v>Restaurantfachmann</v>
          </cell>
          <cell r="B1001" t="str">
            <v>3</v>
          </cell>
          <cell r="C1001" t="str">
            <v> </v>
          </cell>
          <cell r="D1001" t="str">
            <v> </v>
          </cell>
          <cell r="E1001" t="str">
            <v> </v>
          </cell>
          <cell r="F1001">
            <v>65</v>
          </cell>
          <cell r="G1001">
            <v>-1</v>
          </cell>
          <cell r="H1001" t="str">
            <v>  </v>
          </cell>
        </row>
        <row r="1002">
          <cell r="A1002" t="str">
            <v>Restaurator (Architekt, Ingenieur, Bauwesen)</v>
          </cell>
          <cell r="B1002" t="str">
            <v>3</v>
          </cell>
          <cell r="C1002" t="str">
            <v> </v>
          </cell>
          <cell r="D1002" t="str">
            <v> </v>
          </cell>
          <cell r="E1002" t="str">
            <v> </v>
          </cell>
          <cell r="F1002">
            <v>65</v>
          </cell>
          <cell r="G1002">
            <v>-1</v>
          </cell>
          <cell r="H1002" t="str">
            <v>  </v>
          </cell>
        </row>
        <row r="1003">
          <cell r="A1003" t="str">
            <v>Rettungsassistent</v>
          </cell>
          <cell r="B1003" t="str">
            <v>3</v>
          </cell>
          <cell r="C1003" t="str">
            <v> </v>
          </cell>
          <cell r="D1003" t="str">
            <v>1,2</v>
          </cell>
          <cell r="E1003" t="str">
            <v> </v>
          </cell>
          <cell r="F1003">
            <v>65</v>
          </cell>
          <cell r="G1003">
            <v>-1</v>
          </cell>
          <cell r="H1003" t="str">
            <v>  </v>
          </cell>
        </row>
        <row r="1004">
          <cell r="A1004" t="str">
            <v>Rettungssanitäter</v>
          </cell>
          <cell r="B1004" t="str">
            <v>3</v>
          </cell>
          <cell r="C1004" t="str">
            <v> </v>
          </cell>
          <cell r="D1004" t="str">
            <v>1,2</v>
          </cell>
          <cell r="E1004" t="str">
            <v> </v>
          </cell>
          <cell r="F1004">
            <v>65</v>
          </cell>
          <cell r="G1004">
            <v>-1</v>
          </cell>
          <cell r="H1004" t="str">
            <v>  </v>
          </cell>
        </row>
        <row r="1005">
          <cell r="A1005" t="str">
            <v>Revierförster</v>
          </cell>
          <cell r="B1005" t="str">
            <v>3</v>
          </cell>
          <cell r="C1005" t="str">
            <v> </v>
          </cell>
          <cell r="D1005" t="str">
            <v> </v>
          </cell>
          <cell r="E1005" t="str">
            <v> </v>
          </cell>
          <cell r="F1005">
            <v>65</v>
          </cell>
          <cell r="G1005">
            <v>-1</v>
          </cell>
          <cell r="H1005" t="str">
            <v>  </v>
          </cell>
        </row>
        <row r="1006">
          <cell r="A1006" t="str">
            <v>Richter</v>
          </cell>
          <cell r="B1006" t="str">
            <v>1+</v>
          </cell>
          <cell r="C1006" t="str">
            <v> </v>
          </cell>
          <cell r="D1006" t="str">
            <v> </v>
          </cell>
          <cell r="E1006" t="str">
            <v> </v>
          </cell>
          <cell r="F1006" t="str">
            <v> </v>
          </cell>
          <cell r="G1006">
            <v>-1</v>
          </cell>
          <cell r="H1006" t="str">
            <v>  </v>
          </cell>
        </row>
        <row r="1007">
          <cell r="A1007" t="str">
            <v>Rohrleitungsbauer</v>
          </cell>
          <cell r="B1007" t="str">
            <v>3</v>
          </cell>
          <cell r="C1007" t="str">
            <v> </v>
          </cell>
          <cell r="D1007" t="str">
            <v> </v>
          </cell>
          <cell r="E1007" t="str">
            <v> </v>
          </cell>
          <cell r="F1007">
            <v>65</v>
          </cell>
          <cell r="G1007">
            <v>-1</v>
          </cell>
          <cell r="H1007" t="str">
            <v>  </v>
          </cell>
        </row>
        <row r="1008">
          <cell r="A1008" t="str">
            <v>Rohrleitungsbauer - on-shore</v>
          </cell>
          <cell r="B1008" t="str">
            <v>3</v>
          </cell>
          <cell r="C1008" t="str">
            <v> </v>
          </cell>
          <cell r="D1008" t="str">
            <v>1,2</v>
          </cell>
          <cell r="E1008" t="str">
            <v> </v>
          </cell>
          <cell r="F1008">
            <v>65</v>
          </cell>
          <cell r="G1008">
            <v>-1</v>
          </cell>
          <cell r="H1008" t="str">
            <v>  </v>
          </cell>
        </row>
        <row r="1009">
          <cell r="A1009" t="str">
            <v>Rohrnetzbauer</v>
          </cell>
          <cell r="B1009" t="str">
            <v>3</v>
          </cell>
          <cell r="C1009" t="str">
            <v> </v>
          </cell>
          <cell r="D1009" t="str">
            <v> </v>
          </cell>
          <cell r="E1009" t="str">
            <v> </v>
          </cell>
          <cell r="F1009">
            <v>65</v>
          </cell>
          <cell r="G1009">
            <v>-1</v>
          </cell>
          <cell r="H1009" t="str">
            <v>  </v>
          </cell>
        </row>
        <row r="1010">
          <cell r="A1010" t="str">
            <v>Rohrreiniger</v>
          </cell>
          <cell r="B1010" t="str">
            <v>4</v>
          </cell>
          <cell r="C1010" t="str">
            <v> </v>
          </cell>
          <cell r="D1010" t="str">
            <v> </v>
          </cell>
          <cell r="E1010" t="str">
            <v> </v>
          </cell>
          <cell r="F1010">
            <v>65</v>
          </cell>
          <cell r="G1010">
            <v>-1</v>
          </cell>
          <cell r="H1010" t="str">
            <v>  </v>
          </cell>
        </row>
        <row r="1011">
          <cell r="A1011" t="str">
            <v>Rollladenbauer</v>
          </cell>
          <cell r="B1011" t="str">
            <v>3</v>
          </cell>
          <cell r="C1011" t="str">
            <v> </v>
          </cell>
          <cell r="D1011" t="str">
            <v> </v>
          </cell>
          <cell r="E1011" t="str">
            <v> </v>
          </cell>
          <cell r="F1011">
            <v>65</v>
          </cell>
          <cell r="G1011">
            <v>-1</v>
          </cell>
          <cell r="H1011" t="str">
            <v>  </v>
          </cell>
        </row>
        <row r="1012">
          <cell r="A1012" t="str">
            <v>Röntgenassistent</v>
          </cell>
          <cell r="B1012" t="str">
            <v>2</v>
          </cell>
          <cell r="C1012" t="str">
            <v> </v>
          </cell>
          <cell r="D1012" t="str">
            <v> </v>
          </cell>
          <cell r="E1012" t="str">
            <v> </v>
          </cell>
          <cell r="F1012" t="str">
            <v> </v>
          </cell>
          <cell r="G1012">
            <v>-1</v>
          </cell>
          <cell r="H1012" t="str">
            <v>  </v>
          </cell>
        </row>
        <row r="1013">
          <cell r="A1013" t="str">
            <v>Rückenmacher</v>
          </cell>
          <cell r="B1013" t="str">
            <v>3</v>
          </cell>
          <cell r="C1013" t="str">
            <v> </v>
          </cell>
          <cell r="D1013" t="str">
            <v> </v>
          </cell>
          <cell r="E1013" t="str">
            <v> </v>
          </cell>
          <cell r="F1013">
            <v>65</v>
          </cell>
          <cell r="G1013">
            <v>-1</v>
          </cell>
          <cell r="H1013" t="str">
            <v>  </v>
          </cell>
        </row>
        <row r="1014">
          <cell r="A1014" t="str">
            <v>Saatguttechniker</v>
          </cell>
          <cell r="B1014" t="str">
            <v>2</v>
          </cell>
          <cell r="C1014" t="str">
            <v> </v>
          </cell>
          <cell r="D1014" t="str">
            <v> </v>
          </cell>
          <cell r="E1014" t="str">
            <v> </v>
          </cell>
          <cell r="F1014" t="str">
            <v> </v>
          </cell>
          <cell r="G1014">
            <v>-1</v>
          </cell>
          <cell r="H1014" t="str">
            <v>  </v>
          </cell>
        </row>
        <row r="1015">
          <cell r="A1015" t="str">
            <v>Saatguttechniker (ausschließlich verwaltend tätig - Einkommen &gt; 40.000 €)</v>
          </cell>
          <cell r="B1015" t="str">
            <v>1</v>
          </cell>
          <cell r="C1015" t="str">
            <v> </v>
          </cell>
          <cell r="D1015" t="str">
            <v> </v>
          </cell>
          <cell r="E1015" t="str">
            <v> </v>
          </cell>
          <cell r="F1015" t="str">
            <v> </v>
          </cell>
          <cell r="G1015">
            <v>-1</v>
          </cell>
          <cell r="H1015" t="str">
            <v>  </v>
          </cell>
        </row>
        <row r="1016">
          <cell r="A1016" t="str">
            <v>Sägereiarbeiter</v>
          </cell>
          <cell r="B1016" t="str">
            <v>3</v>
          </cell>
          <cell r="C1016" t="str">
            <v> </v>
          </cell>
          <cell r="D1016" t="str">
            <v> </v>
          </cell>
          <cell r="E1016" t="str">
            <v> </v>
          </cell>
          <cell r="F1016">
            <v>65</v>
          </cell>
          <cell r="G1016">
            <v>-1</v>
          </cell>
          <cell r="H1016" t="str">
            <v>  </v>
          </cell>
        </row>
        <row r="1017">
          <cell r="A1017" t="str">
            <v>Sandstrahlbläser</v>
          </cell>
          <cell r="B1017" t="str">
            <v>4</v>
          </cell>
          <cell r="C1017" t="str">
            <v> </v>
          </cell>
          <cell r="D1017" t="str">
            <v> </v>
          </cell>
          <cell r="E1017" t="str">
            <v> </v>
          </cell>
          <cell r="F1017">
            <v>65</v>
          </cell>
          <cell r="G1017">
            <v>-1</v>
          </cell>
          <cell r="H1017" t="str">
            <v>  </v>
          </cell>
        </row>
        <row r="1018">
          <cell r="A1018" t="str">
            <v>Sanitäter</v>
          </cell>
          <cell r="B1018" t="str">
            <v>3</v>
          </cell>
          <cell r="C1018" t="str">
            <v> </v>
          </cell>
          <cell r="D1018" t="str">
            <v> </v>
          </cell>
          <cell r="E1018" t="str">
            <v> </v>
          </cell>
          <cell r="F1018">
            <v>65</v>
          </cell>
          <cell r="G1018">
            <v>-1</v>
          </cell>
          <cell r="H1018" t="str">
            <v>  </v>
          </cell>
        </row>
        <row r="1019">
          <cell r="A1019" t="str">
            <v>Sattler</v>
          </cell>
          <cell r="B1019" t="str">
            <v>3</v>
          </cell>
          <cell r="C1019" t="str">
            <v> </v>
          </cell>
          <cell r="D1019" t="str">
            <v> </v>
          </cell>
          <cell r="E1019" t="str">
            <v> </v>
          </cell>
          <cell r="F1019">
            <v>65</v>
          </cell>
          <cell r="G1019">
            <v>-1</v>
          </cell>
          <cell r="H1019" t="str">
            <v>  </v>
          </cell>
        </row>
        <row r="1020">
          <cell r="A1020" t="str">
            <v>S-Bahnfahrer</v>
          </cell>
          <cell r="B1020" t="str">
            <v>2</v>
          </cell>
          <cell r="C1020" t="str">
            <v> </v>
          </cell>
          <cell r="D1020" t="str">
            <v> </v>
          </cell>
          <cell r="E1020" t="str">
            <v> </v>
          </cell>
          <cell r="F1020">
            <v>60</v>
          </cell>
          <cell r="G1020">
            <v>-1</v>
          </cell>
          <cell r="H1020" t="str">
            <v>  </v>
          </cell>
        </row>
        <row r="1021">
          <cell r="A1021" t="str">
            <v>Schachtmeister</v>
          </cell>
          <cell r="B1021" t="str">
            <v>3</v>
          </cell>
          <cell r="C1021" t="str">
            <v> </v>
          </cell>
          <cell r="D1021" t="str">
            <v> </v>
          </cell>
          <cell r="E1021" t="str">
            <v> </v>
          </cell>
          <cell r="F1021">
            <v>65</v>
          </cell>
          <cell r="G1021">
            <v>-1</v>
          </cell>
          <cell r="H1021" t="str">
            <v>  </v>
          </cell>
        </row>
        <row r="1022">
          <cell r="A1022" t="str">
            <v>Schädlingsbekämpfer</v>
          </cell>
          <cell r="B1022" t="str">
            <v>3</v>
          </cell>
          <cell r="C1022" t="str">
            <v> </v>
          </cell>
          <cell r="D1022" t="str">
            <v> </v>
          </cell>
          <cell r="E1022" t="str">
            <v> </v>
          </cell>
          <cell r="F1022">
            <v>65</v>
          </cell>
          <cell r="G1022">
            <v>-1</v>
          </cell>
          <cell r="H1022" t="str">
            <v>  </v>
          </cell>
        </row>
        <row r="1023">
          <cell r="A1023" t="str">
            <v>Schäfer</v>
          </cell>
          <cell r="B1023" t="str">
            <v>3</v>
          </cell>
          <cell r="C1023" t="str">
            <v> </v>
          </cell>
          <cell r="D1023" t="str">
            <v> </v>
          </cell>
          <cell r="E1023" t="str">
            <v> </v>
          </cell>
          <cell r="F1023">
            <v>65</v>
          </cell>
          <cell r="G1023">
            <v>-1</v>
          </cell>
          <cell r="H1023" t="str">
            <v>  </v>
          </cell>
        </row>
        <row r="1024">
          <cell r="A1024" t="str">
            <v>Schaffner (Bundesbahn)</v>
          </cell>
          <cell r="B1024" t="str">
            <v>2</v>
          </cell>
          <cell r="C1024" t="str">
            <v> </v>
          </cell>
          <cell r="D1024" t="str">
            <v> </v>
          </cell>
          <cell r="E1024" t="str">
            <v> </v>
          </cell>
          <cell r="F1024">
            <v>65</v>
          </cell>
          <cell r="G1024">
            <v>-1</v>
          </cell>
          <cell r="H1024" t="str">
            <v>  </v>
          </cell>
        </row>
        <row r="1025">
          <cell r="A1025" t="str">
            <v>Schaffner (Straßenbahn)</v>
          </cell>
          <cell r="B1025" t="str">
            <v>2</v>
          </cell>
          <cell r="C1025" t="str">
            <v> </v>
          </cell>
          <cell r="D1025" t="str">
            <v> </v>
          </cell>
          <cell r="E1025" t="str">
            <v> </v>
          </cell>
          <cell r="F1025">
            <v>65</v>
          </cell>
          <cell r="G1025">
            <v>-1</v>
          </cell>
          <cell r="H1025" t="str">
            <v>  </v>
          </cell>
        </row>
        <row r="1026">
          <cell r="A1026" t="str">
            <v>Schaumweinküfer</v>
          </cell>
          <cell r="B1026" t="str">
            <v>3</v>
          </cell>
          <cell r="C1026" t="str">
            <v> </v>
          </cell>
          <cell r="D1026" t="str">
            <v> </v>
          </cell>
          <cell r="E1026" t="str">
            <v> </v>
          </cell>
          <cell r="F1026">
            <v>65</v>
          </cell>
          <cell r="G1026">
            <v>-1</v>
          </cell>
          <cell r="H1026" t="str">
            <v>  </v>
          </cell>
        </row>
        <row r="1027">
          <cell r="A1027" t="str">
            <v>Schauspiellehrer</v>
          </cell>
          <cell r="B1027" t="str">
            <v>3</v>
          </cell>
          <cell r="C1027" t="str">
            <v> </v>
          </cell>
          <cell r="D1027" t="str">
            <v> </v>
          </cell>
          <cell r="E1027" t="str">
            <v> </v>
          </cell>
          <cell r="F1027">
            <v>65</v>
          </cell>
          <cell r="G1027">
            <v>-1</v>
          </cell>
          <cell r="H1027" t="str">
            <v>  </v>
          </cell>
        </row>
        <row r="1028">
          <cell r="A1028" t="str">
            <v>Schauwerbegestalter</v>
          </cell>
          <cell r="B1028" t="str">
            <v>3</v>
          </cell>
          <cell r="C1028" t="str">
            <v> </v>
          </cell>
          <cell r="D1028" t="str">
            <v> </v>
          </cell>
          <cell r="E1028" t="str">
            <v> </v>
          </cell>
          <cell r="F1028">
            <v>65</v>
          </cell>
          <cell r="G1028">
            <v>-1</v>
          </cell>
          <cell r="H1028" t="str">
            <v>  </v>
          </cell>
        </row>
        <row r="1029">
          <cell r="A1029" t="str">
            <v>Schiffbauer</v>
          </cell>
          <cell r="B1029" t="str">
            <v>3</v>
          </cell>
          <cell r="C1029" t="str">
            <v> </v>
          </cell>
          <cell r="D1029" t="str">
            <v> </v>
          </cell>
          <cell r="E1029" t="str">
            <v> </v>
          </cell>
          <cell r="F1029">
            <v>65</v>
          </cell>
          <cell r="G1029">
            <v>-1</v>
          </cell>
          <cell r="H1029" t="str">
            <v>  </v>
          </cell>
        </row>
        <row r="1030">
          <cell r="A1030" t="str">
            <v>Schifffahrtskaufmann</v>
          </cell>
          <cell r="B1030" t="str">
            <v>2</v>
          </cell>
          <cell r="C1030" t="str">
            <v> </v>
          </cell>
          <cell r="D1030" t="str">
            <v> </v>
          </cell>
          <cell r="E1030" t="str">
            <v> </v>
          </cell>
          <cell r="F1030" t="str">
            <v> </v>
          </cell>
          <cell r="G1030">
            <v>-1</v>
          </cell>
          <cell r="H1030" t="str">
            <v>  </v>
          </cell>
        </row>
        <row r="1031">
          <cell r="A1031" t="str">
            <v>Schiffsingenieur</v>
          </cell>
          <cell r="B1031" t="str">
            <v>2</v>
          </cell>
          <cell r="C1031" t="str">
            <v> </v>
          </cell>
          <cell r="D1031" t="str">
            <v> </v>
          </cell>
          <cell r="E1031" t="str">
            <v> </v>
          </cell>
          <cell r="F1031" t="str">
            <v> </v>
          </cell>
          <cell r="G1031">
            <v>-1</v>
          </cell>
          <cell r="H1031" t="str">
            <v>  </v>
          </cell>
        </row>
        <row r="1032">
          <cell r="A1032" t="str">
            <v>Schiffsingenieur (ausschließlich verwaltend tätig - Einkommen &gt; 40.000 €)</v>
          </cell>
          <cell r="B1032" t="str">
            <v>1</v>
          </cell>
          <cell r="C1032" t="str">
            <v> </v>
          </cell>
          <cell r="D1032" t="str">
            <v> </v>
          </cell>
          <cell r="E1032" t="str">
            <v> </v>
          </cell>
          <cell r="F1032" t="str">
            <v> </v>
          </cell>
          <cell r="G1032">
            <v>-1</v>
          </cell>
          <cell r="H1032" t="str">
            <v>  </v>
          </cell>
        </row>
        <row r="1033">
          <cell r="A1033" t="str">
            <v>Schiffskoch</v>
          </cell>
          <cell r="B1033" t="str">
            <v>3</v>
          </cell>
          <cell r="C1033" t="str">
            <v> </v>
          </cell>
          <cell r="D1033" t="str">
            <v> </v>
          </cell>
          <cell r="E1033" t="str">
            <v> </v>
          </cell>
          <cell r="F1033">
            <v>65</v>
          </cell>
          <cell r="G1033">
            <v>-1</v>
          </cell>
          <cell r="H1033" t="str">
            <v>  </v>
          </cell>
        </row>
        <row r="1034">
          <cell r="A1034" t="str">
            <v>Schiffsmakler</v>
          </cell>
          <cell r="B1034" t="str">
            <v>2</v>
          </cell>
          <cell r="C1034" t="str">
            <v> </v>
          </cell>
          <cell r="D1034" t="str">
            <v> </v>
          </cell>
          <cell r="E1034" t="str">
            <v> </v>
          </cell>
          <cell r="F1034" t="str">
            <v> </v>
          </cell>
          <cell r="G1034">
            <v>-1</v>
          </cell>
          <cell r="H1034" t="str">
            <v>FB Ausland</v>
          </cell>
        </row>
        <row r="1035">
          <cell r="A1035" t="str">
            <v>Schiffsoffizier</v>
          </cell>
          <cell r="B1035" t="str">
            <v>2</v>
          </cell>
          <cell r="C1035" t="str">
            <v> </v>
          </cell>
          <cell r="D1035" t="str">
            <v> </v>
          </cell>
          <cell r="E1035" t="str">
            <v> </v>
          </cell>
          <cell r="F1035">
            <v>65</v>
          </cell>
          <cell r="G1035">
            <v>-1</v>
          </cell>
          <cell r="H1035" t="str">
            <v>  </v>
          </cell>
        </row>
        <row r="1036">
          <cell r="A1036" t="str">
            <v>Schilder- u. Lichtreklamehersteller</v>
          </cell>
          <cell r="B1036" t="str">
            <v>3</v>
          </cell>
          <cell r="C1036" t="str">
            <v> </v>
          </cell>
          <cell r="D1036" t="str">
            <v> </v>
          </cell>
          <cell r="E1036" t="str">
            <v> </v>
          </cell>
          <cell r="F1036">
            <v>65</v>
          </cell>
          <cell r="G1036">
            <v>-1</v>
          </cell>
          <cell r="H1036" t="str">
            <v>  </v>
          </cell>
        </row>
        <row r="1037">
          <cell r="A1037" t="str">
            <v>Schleifer</v>
          </cell>
          <cell r="B1037" t="str">
            <v>3</v>
          </cell>
          <cell r="C1037" t="str">
            <v> </v>
          </cell>
          <cell r="D1037" t="str">
            <v> </v>
          </cell>
          <cell r="E1037" t="str">
            <v> </v>
          </cell>
          <cell r="F1037">
            <v>65</v>
          </cell>
          <cell r="G1037">
            <v>-1</v>
          </cell>
          <cell r="H1037" t="str">
            <v>  </v>
          </cell>
        </row>
        <row r="1038">
          <cell r="A1038" t="str">
            <v>Schlosser (Bergbau, über Tage)</v>
          </cell>
          <cell r="B1038" t="str">
            <v>3</v>
          </cell>
          <cell r="C1038" t="str">
            <v> </v>
          </cell>
          <cell r="D1038" t="str">
            <v> </v>
          </cell>
          <cell r="E1038" t="str">
            <v> </v>
          </cell>
          <cell r="F1038">
            <v>65</v>
          </cell>
          <cell r="G1038">
            <v>-1</v>
          </cell>
          <cell r="H1038" t="str">
            <v>  </v>
          </cell>
        </row>
        <row r="1039">
          <cell r="A1039" t="str">
            <v>Schlosser (nicht Bergbau)</v>
          </cell>
          <cell r="B1039" t="str">
            <v>3</v>
          </cell>
          <cell r="C1039" t="str">
            <v> </v>
          </cell>
          <cell r="D1039" t="str">
            <v> </v>
          </cell>
          <cell r="E1039" t="str">
            <v> </v>
          </cell>
          <cell r="F1039">
            <v>65</v>
          </cell>
          <cell r="G1039">
            <v>-1</v>
          </cell>
          <cell r="H1039" t="str">
            <v>  </v>
          </cell>
        </row>
        <row r="1040">
          <cell r="A1040" t="str">
            <v>Schmelzer</v>
          </cell>
          <cell r="B1040" t="str">
            <v>4</v>
          </cell>
          <cell r="C1040" t="str">
            <v> </v>
          </cell>
          <cell r="D1040" t="str">
            <v>1,2</v>
          </cell>
          <cell r="E1040" t="str">
            <v> </v>
          </cell>
          <cell r="F1040">
            <v>65</v>
          </cell>
          <cell r="G1040">
            <v>-1</v>
          </cell>
          <cell r="H1040" t="str">
            <v>  </v>
          </cell>
        </row>
        <row r="1041">
          <cell r="A1041" t="str">
            <v>Schmied</v>
          </cell>
          <cell r="B1041" t="str">
            <v>3</v>
          </cell>
          <cell r="C1041" t="str">
            <v> </v>
          </cell>
          <cell r="D1041" t="str">
            <v> </v>
          </cell>
          <cell r="E1041" t="str">
            <v> </v>
          </cell>
          <cell r="F1041">
            <v>65</v>
          </cell>
          <cell r="G1041">
            <v>-1</v>
          </cell>
          <cell r="H1041" t="str">
            <v>  </v>
          </cell>
        </row>
        <row r="1042">
          <cell r="A1042" t="str">
            <v>Schmuckdesigner</v>
          </cell>
          <cell r="B1042" t="str">
            <v>2</v>
          </cell>
          <cell r="C1042" t="str">
            <v> </v>
          </cell>
          <cell r="D1042" t="str">
            <v> </v>
          </cell>
          <cell r="E1042" t="str">
            <v> </v>
          </cell>
          <cell r="F1042">
            <v>65</v>
          </cell>
          <cell r="G1042">
            <v>-1</v>
          </cell>
          <cell r="H1042" t="str">
            <v>  </v>
          </cell>
        </row>
        <row r="1043">
          <cell r="A1043" t="str">
            <v>Schmucksteinfasser</v>
          </cell>
          <cell r="B1043" t="str">
            <v>3</v>
          </cell>
          <cell r="C1043" t="str">
            <v> </v>
          </cell>
          <cell r="D1043" t="str">
            <v> </v>
          </cell>
          <cell r="E1043" t="str">
            <v> </v>
          </cell>
          <cell r="F1043">
            <v>65</v>
          </cell>
          <cell r="G1043">
            <v>-1</v>
          </cell>
          <cell r="H1043" t="str">
            <v>  </v>
          </cell>
        </row>
        <row r="1044">
          <cell r="A1044" t="str">
            <v>Schneider</v>
          </cell>
          <cell r="B1044" t="str">
            <v>3</v>
          </cell>
          <cell r="C1044" t="str">
            <v> </v>
          </cell>
          <cell r="D1044" t="str">
            <v> </v>
          </cell>
          <cell r="E1044" t="str">
            <v> </v>
          </cell>
          <cell r="F1044">
            <v>65</v>
          </cell>
          <cell r="G1044">
            <v>-1</v>
          </cell>
          <cell r="H1044" t="str">
            <v>  </v>
          </cell>
        </row>
        <row r="1045">
          <cell r="A1045" t="str">
            <v>Schnellreiniger</v>
          </cell>
          <cell r="B1045" t="str">
            <v>3</v>
          </cell>
          <cell r="C1045" t="str">
            <v> </v>
          </cell>
          <cell r="D1045" t="str">
            <v> </v>
          </cell>
          <cell r="E1045" t="str">
            <v> </v>
          </cell>
          <cell r="F1045">
            <v>65</v>
          </cell>
          <cell r="G1045">
            <v>-1</v>
          </cell>
          <cell r="H1045" t="str">
            <v>  </v>
          </cell>
        </row>
        <row r="1046">
          <cell r="A1046" t="str">
            <v>Schornsteinfeger</v>
          </cell>
          <cell r="B1046" t="str">
            <v>3</v>
          </cell>
          <cell r="C1046" t="str">
            <v> </v>
          </cell>
          <cell r="D1046" t="str">
            <v>1,2</v>
          </cell>
          <cell r="E1046" t="str">
            <v> </v>
          </cell>
          <cell r="F1046">
            <v>65</v>
          </cell>
          <cell r="G1046">
            <v>-1</v>
          </cell>
          <cell r="H1046" t="str">
            <v>  </v>
          </cell>
        </row>
        <row r="1047">
          <cell r="A1047" t="str">
            <v>Schreiner</v>
          </cell>
          <cell r="B1047" t="str">
            <v>3</v>
          </cell>
          <cell r="C1047" t="str">
            <v> </v>
          </cell>
          <cell r="D1047" t="str">
            <v> </v>
          </cell>
          <cell r="E1047" t="str">
            <v> </v>
          </cell>
          <cell r="F1047">
            <v>65</v>
          </cell>
          <cell r="G1047">
            <v>-1</v>
          </cell>
          <cell r="H1047" t="str">
            <v>  </v>
          </cell>
        </row>
        <row r="1048">
          <cell r="A1048" t="str">
            <v>Schriftsetzer</v>
          </cell>
          <cell r="B1048" t="str">
            <v>2</v>
          </cell>
          <cell r="C1048" t="str">
            <v> </v>
          </cell>
          <cell r="D1048" t="str">
            <v> </v>
          </cell>
          <cell r="E1048" t="str">
            <v> </v>
          </cell>
          <cell r="F1048" t="str">
            <v> </v>
          </cell>
          <cell r="G1048">
            <v>-1</v>
          </cell>
          <cell r="H1048" t="str">
            <v>  </v>
          </cell>
        </row>
        <row r="1049">
          <cell r="A1049" t="str">
            <v>Schuhfertiger</v>
          </cell>
          <cell r="B1049" t="str">
            <v>3</v>
          </cell>
          <cell r="C1049" t="str">
            <v> </v>
          </cell>
          <cell r="D1049" t="str">
            <v> </v>
          </cell>
          <cell r="E1049" t="str">
            <v> </v>
          </cell>
          <cell r="F1049">
            <v>65</v>
          </cell>
          <cell r="G1049">
            <v>-1</v>
          </cell>
          <cell r="H1049" t="str">
            <v>  </v>
          </cell>
        </row>
        <row r="1050">
          <cell r="A1050" t="str">
            <v>Schuhmacher</v>
          </cell>
          <cell r="B1050" t="str">
            <v>3</v>
          </cell>
          <cell r="C1050" t="str">
            <v> </v>
          </cell>
          <cell r="D1050" t="str">
            <v> </v>
          </cell>
          <cell r="E1050" t="str">
            <v> </v>
          </cell>
          <cell r="F1050">
            <v>65</v>
          </cell>
          <cell r="G1050">
            <v>-1</v>
          </cell>
          <cell r="H1050" t="str">
            <v>  </v>
          </cell>
        </row>
        <row r="1051">
          <cell r="A1051" t="str">
            <v>Schüler</v>
          </cell>
          <cell r="B1051" t="str">
            <v>2</v>
          </cell>
          <cell r="C1051" t="str">
            <v> </v>
          </cell>
          <cell r="D1051" t="str">
            <v> </v>
          </cell>
          <cell r="E1051" t="str">
            <v> </v>
          </cell>
          <cell r="F1051" t="str">
            <v> </v>
          </cell>
          <cell r="G1051">
            <v>18000</v>
          </cell>
          <cell r="H1051" t="str">
            <v>  </v>
          </cell>
        </row>
        <row r="1052">
          <cell r="A1052" t="str">
            <v>Schulzahnarzt</v>
          </cell>
          <cell r="B1052" t="str">
            <v>1+</v>
          </cell>
          <cell r="C1052" t="str">
            <v> </v>
          </cell>
          <cell r="D1052" t="str">
            <v> </v>
          </cell>
          <cell r="E1052" t="str">
            <v> </v>
          </cell>
          <cell r="F1052" t="str">
            <v> </v>
          </cell>
          <cell r="G1052">
            <v>-1</v>
          </cell>
          <cell r="H1052" t="str">
            <v>  </v>
          </cell>
        </row>
        <row r="1053">
          <cell r="A1053" t="str">
            <v>Schweißer</v>
          </cell>
          <cell r="B1053" t="str">
            <v>3</v>
          </cell>
          <cell r="C1053" t="str">
            <v> </v>
          </cell>
          <cell r="D1053" t="str">
            <v> </v>
          </cell>
          <cell r="E1053" t="str">
            <v> </v>
          </cell>
          <cell r="F1053">
            <v>65</v>
          </cell>
          <cell r="G1053">
            <v>-1</v>
          </cell>
          <cell r="H1053" t="str">
            <v>  </v>
          </cell>
        </row>
        <row r="1054">
          <cell r="A1054" t="str">
            <v>Seefischer</v>
          </cell>
          <cell r="B1054" t="str">
            <v>3</v>
          </cell>
          <cell r="C1054" t="str">
            <v> </v>
          </cell>
          <cell r="D1054" t="str">
            <v>1,2</v>
          </cell>
          <cell r="E1054" t="str">
            <v> </v>
          </cell>
          <cell r="F1054">
            <v>65</v>
          </cell>
          <cell r="G1054">
            <v>-1</v>
          </cell>
          <cell r="H1054" t="str">
            <v>  </v>
          </cell>
        </row>
        <row r="1055">
          <cell r="A1055" t="str">
            <v>Seefunker</v>
          </cell>
          <cell r="B1055" t="str">
            <v>2</v>
          </cell>
          <cell r="C1055" t="str">
            <v> </v>
          </cell>
          <cell r="D1055" t="str">
            <v> </v>
          </cell>
          <cell r="E1055" t="str">
            <v> </v>
          </cell>
          <cell r="F1055">
            <v>65</v>
          </cell>
          <cell r="G1055">
            <v>-1</v>
          </cell>
          <cell r="H1055" t="str">
            <v>  </v>
          </cell>
        </row>
        <row r="1056">
          <cell r="A1056" t="str">
            <v>Seelotse</v>
          </cell>
          <cell r="B1056" t="str">
            <v>3</v>
          </cell>
          <cell r="C1056" t="str">
            <v> </v>
          </cell>
          <cell r="D1056" t="str">
            <v>1,2</v>
          </cell>
          <cell r="E1056" t="str">
            <v> </v>
          </cell>
          <cell r="F1056">
            <v>65</v>
          </cell>
          <cell r="G1056">
            <v>-1</v>
          </cell>
          <cell r="H1056" t="str">
            <v>  </v>
          </cell>
        </row>
        <row r="1057">
          <cell r="A1057" t="str">
            <v>Seelsorger (Akademiker)</v>
          </cell>
          <cell r="B1057" t="str">
            <v>1</v>
          </cell>
          <cell r="C1057" t="str">
            <v> </v>
          </cell>
          <cell r="D1057" t="str">
            <v> </v>
          </cell>
          <cell r="E1057" t="str">
            <v> </v>
          </cell>
          <cell r="F1057" t="str">
            <v> </v>
          </cell>
          <cell r="G1057">
            <v>-1</v>
          </cell>
          <cell r="H1057" t="str">
            <v>  </v>
          </cell>
        </row>
        <row r="1058">
          <cell r="A1058" t="str">
            <v>Sekretär</v>
          </cell>
          <cell r="B1058" t="str">
            <v>2</v>
          </cell>
          <cell r="C1058" t="str">
            <v> </v>
          </cell>
          <cell r="D1058" t="str">
            <v> </v>
          </cell>
          <cell r="E1058" t="str">
            <v> </v>
          </cell>
          <cell r="F1058" t="str">
            <v> </v>
          </cell>
          <cell r="G1058">
            <v>-1</v>
          </cell>
          <cell r="H1058" t="str">
            <v>  </v>
          </cell>
        </row>
        <row r="1059">
          <cell r="A1059" t="str">
            <v>Sekretär (ausschließlich verwaltend tätig - Einkommen &gt; 40.000 €)</v>
          </cell>
          <cell r="B1059" t="str">
            <v>1</v>
          </cell>
          <cell r="C1059" t="str">
            <v> </v>
          </cell>
          <cell r="D1059" t="str">
            <v> </v>
          </cell>
          <cell r="E1059" t="str">
            <v> </v>
          </cell>
          <cell r="F1059" t="str">
            <v> </v>
          </cell>
          <cell r="G1059">
            <v>-1</v>
          </cell>
          <cell r="H1059" t="str">
            <v>  </v>
          </cell>
        </row>
        <row r="1060">
          <cell r="A1060" t="str">
            <v>Service-Techniker</v>
          </cell>
          <cell r="B1060" t="str">
            <v>3</v>
          </cell>
          <cell r="C1060" t="str">
            <v> </v>
          </cell>
          <cell r="D1060" t="str">
            <v> </v>
          </cell>
          <cell r="E1060" t="str">
            <v> </v>
          </cell>
          <cell r="F1060">
            <v>65</v>
          </cell>
          <cell r="G1060">
            <v>-1</v>
          </cell>
          <cell r="H1060" t="str">
            <v>  </v>
          </cell>
        </row>
        <row r="1061">
          <cell r="A1061" t="str">
            <v>Servierer</v>
          </cell>
          <cell r="B1061" t="str">
            <v>3</v>
          </cell>
          <cell r="C1061" t="str">
            <v> </v>
          </cell>
          <cell r="D1061" t="str">
            <v> </v>
          </cell>
          <cell r="E1061" t="str">
            <v> </v>
          </cell>
          <cell r="F1061">
            <v>65</v>
          </cell>
          <cell r="G1061">
            <v>-1</v>
          </cell>
          <cell r="H1061" t="str">
            <v>  </v>
          </cell>
        </row>
        <row r="1062">
          <cell r="A1062" t="str">
            <v>Sicherungsposten (Tiefbau)</v>
          </cell>
          <cell r="B1062" t="str">
            <v>4</v>
          </cell>
          <cell r="C1062" t="str">
            <v>3</v>
          </cell>
          <cell r="D1062" t="str">
            <v>1,2</v>
          </cell>
          <cell r="E1062" t="str">
            <v> </v>
          </cell>
          <cell r="F1062">
            <v>65</v>
          </cell>
          <cell r="G1062">
            <v>-1</v>
          </cell>
          <cell r="H1062" t="str">
            <v>  </v>
          </cell>
        </row>
        <row r="1063">
          <cell r="A1063" t="str">
            <v>Siebdrucker</v>
          </cell>
          <cell r="B1063" t="str">
            <v>3</v>
          </cell>
          <cell r="C1063" t="str">
            <v> </v>
          </cell>
          <cell r="D1063" t="str">
            <v> </v>
          </cell>
          <cell r="E1063" t="str">
            <v> </v>
          </cell>
          <cell r="F1063">
            <v>65</v>
          </cell>
          <cell r="G1063">
            <v>-1</v>
          </cell>
          <cell r="H1063" t="str">
            <v>  </v>
          </cell>
        </row>
        <row r="1064">
          <cell r="A1064" t="str">
            <v>Simultandolmetscher</v>
          </cell>
          <cell r="B1064" t="str">
            <v>3</v>
          </cell>
          <cell r="C1064" t="str">
            <v> </v>
          </cell>
          <cell r="D1064" t="str">
            <v> </v>
          </cell>
          <cell r="E1064" t="str">
            <v> </v>
          </cell>
          <cell r="F1064">
            <v>65</v>
          </cell>
          <cell r="G1064">
            <v>-1</v>
          </cell>
          <cell r="H1064" t="str">
            <v>  </v>
          </cell>
        </row>
        <row r="1065">
          <cell r="A1065" t="str">
            <v>Software-Entwickler</v>
          </cell>
          <cell r="B1065" t="str">
            <v>1</v>
          </cell>
          <cell r="C1065" t="str">
            <v> </v>
          </cell>
          <cell r="D1065" t="str">
            <v> </v>
          </cell>
          <cell r="E1065" t="str">
            <v> </v>
          </cell>
          <cell r="F1065" t="str">
            <v> </v>
          </cell>
          <cell r="G1065">
            <v>-1</v>
          </cell>
          <cell r="H1065" t="str">
            <v>  </v>
          </cell>
        </row>
        <row r="1066">
          <cell r="A1066" t="str">
            <v>Soldat</v>
          </cell>
          <cell r="B1066" t="str">
            <v>DA</v>
          </cell>
          <cell r="C1066" t="str">
            <v> </v>
          </cell>
          <cell r="D1066" t="str">
            <v> </v>
          </cell>
          <cell r="E1066" t="str">
            <v> </v>
          </cell>
          <cell r="F1066" t="str">
            <v> </v>
          </cell>
          <cell r="G1066">
            <v>-1</v>
          </cell>
          <cell r="H1066" t="str">
            <v>  </v>
          </cell>
        </row>
        <row r="1067">
          <cell r="A1067" t="str">
            <v>Souffleur</v>
          </cell>
          <cell r="B1067" t="str">
            <v>2</v>
          </cell>
          <cell r="C1067" t="str">
            <v> </v>
          </cell>
          <cell r="D1067" t="str">
            <v> </v>
          </cell>
          <cell r="E1067" t="str">
            <v> </v>
          </cell>
          <cell r="F1067" t="str">
            <v> </v>
          </cell>
          <cell r="G1067">
            <v>-1</v>
          </cell>
          <cell r="H1067" t="str">
            <v>  </v>
          </cell>
        </row>
        <row r="1068">
          <cell r="A1068" t="str">
            <v>Sozialarbeiter (auch mit Diplom)</v>
          </cell>
          <cell r="B1068" t="str">
            <v>2</v>
          </cell>
          <cell r="C1068" t="str">
            <v> </v>
          </cell>
          <cell r="D1068" t="str">
            <v> </v>
          </cell>
          <cell r="E1068" t="str">
            <v> </v>
          </cell>
          <cell r="F1068">
            <v>65</v>
          </cell>
          <cell r="G1068">
            <v>-1</v>
          </cell>
          <cell r="H1068" t="str">
            <v>  </v>
          </cell>
        </row>
        <row r="1069">
          <cell r="A1069" t="str">
            <v>Sozialpädagoge</v>
          </cell>
          <cell r="B1069" t="str">
            <v>2</v>
          </cell>
          <cell r="C1069" t="str">
            <v> </v>
          </cell>
          <cell r="D1069" t="str">
            <v> </v>
          </cell>
          <cell r="E1069" t="str">
            <v> </v>
          </cell>
          <cell r="F1069" t="str">
            <v> </v>
          </cell>
          <cell r="G1069">
            <v>-1</v>
          </cell>
          <cell r="H1069" t="str">
            <v>  </v>
          </cell>
        </row>
        <row r="1070">
          <cell r="A1070" t="str">
            <v>Sozialpädagoge (ausschließlich verwaltend tätig - Einkommen &gt; 40.000 €)</v>
          </cell>
          <cell r="B1070" t="str">
            <v>1</v>
          </cell>
          <cell r="C1070" t="str">
            <v> </v>
          </cell>
          <cell r="D1070" t="str">
            <v> </v>
          </cell>
          <cell r="E1070" t="str">
            <v> </v>
          </cell>
          <cell r="F1070" t="str">
            <v> </v>
          </cell>
          <cell r="G1070">
            <v>-1</v>
          </cell>
          <cell r="H1070" t="str">
            <v>  </v>
          </cell>
        </row>
        <row r="1071">
          <cell r="A1071" t="str">
            <v>Sozialversicherungsangestellter (Innendienst)</v>
          </cell>
          <cell r="B1071" t="str">
            <v>1</v>
          </cell>
          <cell r="C1071" t="str">
            <v> </v>
          </cell>
          <cell r="D1071" t="str">
            <v> </v>
          </cell>
          <cell r="E1071" t="str">
            <v> </v>
          </cell>
          <cell r="F1071" t="str">
            <v> </v>
          </cell>
          <cell r="G1071">
            <v>-1</v>
          </cell>
          <cell r="H1071" t="str">
            <v>  </v>
          </cell>
        </row>
        <row r="1072">
          <cell r="A1072" t="str">
            <v>Sozialversicherungsangestellter (mit mehr als 20% Außendienstanteil)</v>
          </cell>
          <cell r="B1072" t="str">
            <v>2</v>
          </cell>
          <cell r="C1072" t="str">
            <v> </v>
          </cell>
          <cell r="D1072" t="str">
            <v> </v>
          </cell>
          <cell r="E1072" t="str">
            <v> </v>
          </cell>
          <cell r="F1072" t="str">
            <v> </v>
          </cell>
          <cell r="G1072">
            <v>-1</v>
          </cell>
          <cell r="H1072" t="str">
            <v>  </v>
          </cell>
        </row>
        <row r="1073">
          <cell r="A1073" t="str">
            <v>Sozialversicherungsangestellter (überwiegend körperlich oder stehend tätig)</v>
          </cell>
          <cell r="B1073" t="str">
            <v>2</v>
          </cell>
          <cell r="C1073" t="str">
            <v> </v>
          </cell>
          <cell r="D1073" t="str">
            <v> </v>
          </cell>
          <cell r="E1073" t="str">
            <v> </v>
          </cell>
          <cell r="F1073" t="str">
            <v> </v>
          </cell>
          <cell r="G1073">
            <v>-1</v>
          </cell>
          <cell r="H1073" t="str">
            <v>  </v>
          </cell>
        </row>
        <row r="1074">
          <cell r="A1074" t="str">
            <v>Soziologe</v>
          </cell>
          <cell r="B1074" t="str">
            <v>1</v>
          </cell>
          <cell r="C1074" t="str">
            <v> </v>
          </cell>
          <cell r="D1074" t="str">
            <v> </v>
          </cell>
          <cell r="E1074" t="str">
            <v> </v>
          </cell>
          <cell r="F1074" t="str">
            <v> </v>
          </cell>
          <cell r="G1074">
            <v>-1</v>
          </cell>
          <cell r="H1074" t="str">
            <v>  </v>
          </cell>
        </row>
        <row r="1075">
          <cell r="A1075" t="str">
            <v>Spediteur</v>
          </cell>
          <cell r="B1075" t="str">
            <v>3</v>
          </cell>
          <cell r="C1075" t="str">
            <v> </v>
          </cell>
          <cell r="D1075" t="str">
            <v> </v>
          </cell>
          <cell r="E1075" t="str">
            <v> </v>
          </cell>
          <cell r="F1075">
            <v>55</v>
          </cell>
          <cell r="G1075">
            <v>-1</v>
          </cell>
          <cell r="H1075" t="str">
            <v>  </v>
          </cell>
        </row>
        <row r="1076">
          <cell r="A1076" t="str">
            <v>Speditionskaufmann (Innendienst)</v>
          </cell>
          <cell r="B1076" t="str">
            <v>1</v>
          </cell>
          <cell r="C1076" t="str">
            <v> </v>
          </cell>
          <cell r="D1076" t="str">
            <v> </v>
          </cell>
          <cell r="E1076" t="str">
            <v> </v>
          </cell>
          <cell r="F1076" t="str">
            <v> </v>
          </cell>
          <cell r="G1076">
            <v>-1</v>
          </cell>
          <cell r="H1076" t="str">
            <v>  </v>
          </cell>
        </row>
        <row r="1077">
          <cell r="A1077" t="str">
            <v>Speditionskaufmann (mit mehr als 20% Außendienstanteil)</v>
          </cell>
          <cell r="B1077" t="str">
            <v>2</v>
          </cell>
          <cell r="C1077" t="str">
            <v> </v>
          </cell>
          <cell r="D1077" t="str">
            <v> </v>
          </cell>
          <cell r="E1077" t="str">
            <v> </v>
          </cell>
          <cell r="F1077" t="str">
            <v> </v>
          </cell>
          <cell r="G1077">
            <v>-1</v>
          </cell>
          <cell r="H1077" t="str">
            <v>  </v>
          </cell>
        </row>
        <row r="1078">
          <cell r="A1078" t="str">
            <v>Speditionskaufmann (überwiegend körperlich oder stehend tätig)</v>
          </cell>
          <cell r="B1078" t="str">
            <v>2</v>
          </cell>
          <cell r="C1078" t="str">
            <v> </v>
          </cell>
          <cell r="D1078" t="str">
            <v> </v>
          </cell>
          <cell r="E1078" t="str">
            <v> </v>
          </cell>
          <cell r="F1078" t="str">
            <v> </v>
          </cell>
          <cell r="G1078">
            <v>-1</v>
          </cell>
          <cell r="H1078" t="str">
            <v>  </v>
          </cell>
        </row>
        <row r="1079">
          <cell r="A1079" t="str">
            <v>Spengler</v>
          </cell>
          <cell r="B1079" t="str">
            <v>3</v>
          </cell>
          <cell r="C1079" t="str">
            <v> </v>
          </cell>
          <cell r="D1079" t="str">
            <v> </v>
          </cell>
          <cell r="E1079" t="str">
            <v> </v>
          </cell>
          <cell r="F1079">
            <v>65</v>
          </cell>
          <cell r="G1079">
            <v>-1</v>
          </cell>
          <cell r="H1079" t="str">
            <v>  </v>
          </cell>
        </row>
        <row r="1080">
          <cell r="A1080" t="str">
            <v>Spinnereiarbeiter</v>
          </cell>
          <cell r="B1080" t="str">
            <v>3</v>
          </cell>
          <cell r="C1080" t="str">
            <v> </v>
          </cell>
          <cell r="D1080" t="str">
            <v> </v>
          </cell>
          <cell r="E1080" t="str">
            <v> </v>
          </cell>
          <cell r="F1080">
            <v>65</v>
          </cell>
          <cell r="G1080">
            <v>-1</v>
          </cell>
          <cell r="H1080" t="str">
            <v>  </v>
          </cell>
        </row>
        <row r="1081">
          <cell r="A1081" t="str">
            <v>Spirituosenhändler</v>
          </cell>
          <cell r="B1081" t="str">
            <v>3</v>
          </cell>
          <cell r="C1081" t="str">
            <v> </v>
          </cell>
          <cell r="D1081" t="str">
            <v> </v>
          </cell>
          <cell r="E1081" t="str">
            <v> </v>
          </cell>
          <cell r="F1081">
            <v>65</v>
          </cell>
          <cell r="G1081">
            <v>-1</v>
          </cell>
          <cell r="H1081" t="str">
            <v>  </v>
          </cell>
        </row>
        <row r="1082">
          <cell r="A1082" t="str">
            <v>Sport-Fitnesskaufmann (ausschließlich verwaltend tätig - Einkommen &gt; 40.000 €)</v>
          </cell>
          <cell r="B1082" t="str">
            <v>1</v>
          </cell>
          <cell r="C1082" t="str">
            <v> </v>
          </cell>
          <cell r="D1082" t="str">
            <v> </v>
          </cell>
          <cell r="E1082" t="str">
            <v> </v>
          </cell>
          <cell r="F1082" t="str">
            <v> </v>
          </cell>
          <cell r="G1082">
            <v>-1</v>
          </cell>
          <cell r="H1082" t="str">
            <v>  </v>
          </cell>
        </row>
        <row r="1083">
          <cell r="A1083" t="str">
            <v>Sport-Fitnesskaufmann (kaufmännisch tätig)</v>
          </cell>
          <cell r="B1083" t="str">
            <v>2</v>
          </cell>
          <cell r="C1083" t="str">
            <v> </v>
          </cell>
          <cell r="D1083" t="str">
            <v> </v>
          </cell>
          <cell r="E1083" t="str">
            <v> </v>
          </cell>
          <cell r="F1083" t="str">
            <v> </v>
          </cell>
          <cell r="G1083">
            <v>-1</v>
          </cell>
          <cell r="H1083" t="str">
            <v>  </v>
          </cell>
        </row>
        <row r="1084">
          <cell r="A1084" t="str">
            <v>Sport-Fitnesskaufmann (körperlich tätig)</v>
          </cell>
          <cell r="B1084" t="str">
            <v>3</v>
          </cell>
          <cell r="C1084" t="str">
            <v> </v>
          </cell>
          <cell r="D1084" t="str">
            <v> </v>
          </cell>
          <cell r="E1084" t="str">
            <v> </v>
          </cell>
          <cell r="F1084">
            <v>65</v>
          </cell>
          <cell r="G1084">
            <v>-1</v>
          </cell>
          <cell r="H1084" t="str">
            <v>  </v>
          </cell>
        </row>
        <row r="1085">
          <cell r="A1085" t="str">
            <v>Sportlehrer</v>
          </cell>
          <cell r="B1085" t="str">
            <v>3</v>
          </cell>
          <cell r="C1085" t="str">
            <v> </v>
          </cell>
          <cell r="D1085" t="str">
            <v> </v>
          </cell>
          <cell r="E1085" t="str">
            <v> </v>
          </cell>
          <cell r="F1085">
            <v>60</v>
          </cell>
          <cell r="G1085">
            <v>-1</v>
          </cell>
          <cell r="H1085" t="str">
            <v>FB Bonität</v>
          </cell>
        </row>
        <row r="1086">
          <cell r="A1086" t="str">
            <v>Sportwissenschaftler</v>
          </cell>
          <cell r="B1086" t="str">
            <v>3</v>
          </cell>
          <cell r="C1086" t="str">
            <v> </v>
          </cell>
          <cell r="D1086" t="str">
            <v> </v>
          </cell>
          <cell r="E1086" t="str">
            <v> </v>
          </cell>
          <cell r="F1086">
            <v>65</v>
          </cell>
          <cell r="G1086">
            <v>-1</v>
          </cell>
          <cell r="H1086" t="str">
            <v>  </v>
          </cell>
        </row>
        <row r="1087">
          <cell r="A1087" t="str">
            <v>Sportwissenschaftler (nicht Lehramt; keine Trainertätigkeit)</v>
          </cell>
          <cell r="B1087" t="str">
            <v>2</v>
          </cell>
          <cell r="C1087" t="str">
            <v> </v>
          </cell>
          <cell r="D1087" t="str">
            <v> </v>
          </cell>
          <cell r="E1087" t="str">
            <v> </v>
          </cell>
          <cell r="F1087" t="str">
            <v> </v>
          </cell>
          <cell r="G1087">
            <v>-1</v>
          </cell>
          <cell r="H1087" t="str">
            <v>  </v>
          </cell>
        </row>
        <row r="1088">
          <cell r="A1088" t="str">
            <v>Sprechstundenhilfe</v>
          </cell>
          <cell r="B1088" t="str">
            <v>2</v>
          </cell>
          <cell r="C1088" t="str">
            <v> </v>
          </cell>
          <cell r="D1088" t="str">
            <v> </v>
          </cell>
          <cell r="E1088" t="str">
            <v> </v>
          </cell>
          <cell r="F1088" t="str">
            <v> </v>
          </cell>
          <cell r="G1088">
            <v>-1</v>
          </cell>
          <cell r="H1088" t="str">
            <v>  </v>
          </cell>
        </row>
        <row r="1089">
          <cell r="A1089" t="str">
            <v>Spritzgießer</v>
          </cell>
          <cell r="B1089" t="str">
            <v>3</v>
          </cell>
          <cell r="C1089" t="str">
            <v> </v>
          </cell>
          <cell r="D1089" t="str">
            <v> </v>
          </cell>
          <cell r="E1089" t="str">
            <v> </v>
          </cell>
          <cell r="F1089">
            <v>65</v>
          </cell>
          <cell r="G1089">
            <v>-1</v>
          </cell>
          <cell r="H1089" t="str">
            <v>  </v>
          </cell>
        </row>
        <row r="1090">
          <cell r="A1090" t="str">
            <v>Staatsanwalt</v>
          </cell>
          <cell r="B1090" t="str">
            <v>1+</v>
          </cell>
          <cell r="C1090" t="str">
            <v> </v>
          </cell>
          <cell r="D1090" t="str">
            <v> </v>
          </cell>
          <cell r="E1090" t="str">
            <v> </v>
          </cell>
          <cell r="F1090" t="str">
            <v> </v>
          </cell>
          <cell r="G1090">
            <v>-1</v>
          </cell>
          <cell r="H1090" t="str">
            <v>  </v>
          </cell>
        </row>
        <row r="1091">
          <cell r="A1091" t="str">
            <v>Stabsarzt</v>
          </cell>
          <cell r="B1091" t="str">
            <v>1</v>
          </cell>
          <cell r="C1091" t="str">
            <v> </v>
          </cell>
          <cell r="D1091" t="str">
            <v> </v>
          </cell>
          <cell r="E1091" t="str">
            <v> </v>
          </cell>
          <cell r="F1091" t="str">
            <v> </v>
          </cell>
          <cell r="G1091">
            <v>-1</v>
          </cell>
          <cell r="H1091" t="str">
            <v>  </v>
          </cell>
        </row>
        <row r="1092">
          <cell r="A1092" t="str">
            <v>Stabsingenieur</v>
          </cell>
          <cell r="B1092" t="str">
            <v>1</v>
          </cell>
          <cell r="C1092" t="str">
            <v> </v>
          </cell>
          <cell r="D1092" t="str">
            <v> </v>
          </cell>
          <cell r="E1092" t="str">
            <v> </v>
          </cell>
          <cell r="F1092" t="str">
            <v> </v>
          </cell>
          <cell r="G1092">
            <v>-1</v>
          </cell>
          <cell r="H1092" t="str">
            <v>  </v>
          </cell>
        </row>
        <row r="1093">
          <cell r="A1093" t="str">
            <v>Stahlbauingenieur</v>
          </cell>
          <cell r="B1093" t="str">
            <v>1</v>
          </cell>
          <cell r="C1093" t="str">
            <v> </v>
          </cell>
          <cell r="D1093" t="str">
            <v> </v>
          </cell>
          <cell r="E1093" t="str">
            <v> </v>
          </cell>
          <cell r="F1093" t="str">
            <v> </v>
          </cell>
          <cell r="G1093">
            <v>-1</v>
          </cell>
          <cell r="H1093" t="str">
            <v>  </v>
          </cell>
        </row>
        <row r="1094">
          <cell r="A1094" t="str">
            <v>Stahlbauschlosser</v>
          </cell>
          <cell r="B1094" t="str">
            <v>3</v>
          </cell>
          <cell r="C1094" t="str">
            <v> </v>
          </cell>
          <cell r="D1094" t="str">
            <v> </v>
          </cell>
          <cell r="E1094" t="str">
            <v> </v>
          </cell>
          <cell r="F1094">
            <v>65</v>
          </cell>
          <cell r="G1094">
            <v>-1</v>
          </cell>
          <cell r="H1094" t="str">
            <v>  </v>
          </cell>
        </row>
        <row r="1095">
          <cell r="A1095" t="str">
            <v>Stahlwerker</v>
          </cell>
          <cell r="B1095" t="str">
            <v>4</v>
          </cell>
          <cell r="C1095" t="str">
            <v> </v>
          </cell>
          <cell r="D1095" t="str">
            <v>1,2</v>
          </cell>
          <cell r="E1095" t="str">
            <v> </v>
          </cell>
          <cell r="F1095">
            <v>65</v>
          </cell>
          <cell r="G1095">
            <v>-1</v>
          </cell>
          <cell r="H1095" t="str">
            <v>  </v>
          </cell>
        </row>
        <row r="1096">
          <cell r="A1096" t="str">
            <v>Standpächter</v>
          </cell>
          <cell r="B1096" t="str">
            <v>3</v>
          </cell>
          <cell r="C1096" t="str">
            <v> </v>
          </cell>
          <cell r="D1096" t="str">
            <v> </v>
          </cell>
          <cell r="E1096" t="str">
            <v> </v>
          </cell>
          <cell r="F1096">
            <v>65</v>
          </cell>
          <cell r="G1096">
            <v>-1</v>
          </cell>
          <cell r="H1096" t="str">
            <v>  </v>
          </cell>
        </row>
        <row r="1097">
          <cell r="A1097" t="str">
            <v>Stanzer</v>
          </cell>
          <cell r="B1097" t="str">
            <v>3</v>
          </cell>
          <cell r="C1097" t="str">
            <v> </v>
          </cell>
          <cell r="D1097" t="str">
            <v> </v>
          </cell>
          <cell r="E1097" t="str">
            <v> </v>
          </cell>
          <cell r="F1097">
            <v>65</v>
          </cell>
          <cell r="G1097">
            <v>-1</v>
          </cell>
          <cell r="H1097" t="str">
            <v>  </v>
          </cell>
        </row>
        <row r="1098">
          <cell r="A1098" t="str">
            <v>Statiker</v>
          </cell>
          <cell r="B1098" t="str">
            <v>1</v>
          </cell>
          <cell r="C1098" t="str">
            <v> </v>
          </cell>
          <cell r="D1098" t="str">
            <v> </v>
          </cell>
          <cell r="E1098" t="str">
            <v> </v>
          </cell>
          <cell r="F1098" t="str">
            <v> </v>
          </cell>
          <cell r="G1098">
            <v>-1</v>
          </cell>
          <cell r="H1098" t="str">
            <v>  </v>
          </cell>
        </row>
        <row r="1099">
          <cell r="A1099" t="str">
            <v>Stationspfleger</v>
          </cell>
          <cell r="B1099" t="str">
            <v>3</v>
          </cell>
          <cell r="C1099" t="str">
            <v> </v>
          </cell>
          <cell r="D1099" t="str">
            <v> </v>
          </cell>
          <cell r="E1099" t="str">
            <v> </v>
          </cell>
          <cell r="F1099">
            <v>65</v>
          </cell>
          <cell r="G1099">
            <v>-1</v>
          </cell>
          <cell r="H1099" t="str">
            <v>  </v>
          </cell>
        </row>
        <row r="1100">
          <cell r="A1100" t="str">
            <v>Steiger</v>
          </cell>
          <cell r="B1100" t="str">
            <v>3</v>
          </cell>
          <cell r="C1100" t="str">
            <v> </v>
          </cell>
          <cell r="D1100" t="str">
            <v> </v>
          </cell>
          <cell r="E1100" t="str">
            <v> </v>
          </cell>
          <cell r="F1100">
            <v>55</v>
          </cell>
          <cell r="G1100">
            <v>-1</v>
          </cell>
          <cell r="H1100" t="str">
            <v>  </v>
          </cell>
        </row>
        <row r="1101">
          <cell r="A1101" t="str">
            <v>Steinbildhauer (nicht künstlerisch)</v>
          </cell>
          <cell r="B1101" t="str">
            <v>3</v>
          </cell>
          <cell r="C1101" t="str">
            <v> </v>
          </cell>
          <cell r="D1101" t="str">
            <v> </v>
          </cell>
          <cell r="E1101" t="str">
            <v> </v>
          </cell>
          <cell r="F1101">
            <v>65</v>
          </cell>
          <cell r="G1101">
            <v>-1</v>
          </cell>
          <cell r="H1101" t="str">
            <v>  </v>
          </cell>
        </row>
        <row r="1102">
          <cell r="A1102" t="str">
            <v>Steinbrucharbeiter (ohne Sprengstoff)</v>
          </cell>
          <cell r="B1102" t="str">
            <v>4</v>
          </cell>
          <cell r="C1102" t="str">
            <v> </v>
          </cell>
          <cell r="D1102" t="str">
            <v>1,2</v>
          </cell>
          <cell r="E1102" t="str">
            <v> </v>
          </cell>
          <cell r="F1102">
            <v>65</v>
          </cell>
          <cell r="G1102">
            <v>-1</v>
          </cell>
          <cell r="H1102" t="str">
            <v>  </v>
          </cell>
        </row>
        <row r="1103">
          <cell r="A1103" t="str">
            <v>Steinmetz</v>
          </cell>
          <cell r="B1103" t="str">
            <v>3</v>
          </cell>
          <cell r="C1103" t="str">
            <v> </v>
          </cell>
          <cell r="D1103" t="str">
            <v> </v>
          </cell>
          <cell r="E1103" t="str">
            <v> </v>
          </cell>
          <cell r="F1103">
            <v>65</v>
          </cell>
          <cell r="G1103">
            <v>-1</v>
          </cell>
          <cell r="H1103" t="str">
            <v>  </v>
          </cell>
        </row>
        <row r="1104">
          <cell r="A1104" t="str">
            <v>Steinsäger</v>
          </cell>
          <cell r="B1104" t="str">
            <v>4</v>
          </cell>
          <cell r="C1104" t="str">
            <v> </v>
          </cell>
          <cell r="D1104" t="str">
            <v>1,2</v>
          </cell>
          <cell r="E1104" t="str">
            <v> </v>
          </cell>
          <cell r="F1104">
            <v>65</v>
          </cell>
          <cell r="G1104">
            <v>-1</v>
          </cell>
          <cell r="H1104" t="str">
            <v>  </v>
          </cell>
        </row>
        <row r="1105">
          <cell r="A1105" t="str">
            <v>Steuerassistent/Steuerfachgehilfe (Innendienst)</v>
          </cell>
          <cell r="B1105" t="str">
            <v>1</v>
          </cell>
          <cell r="C1105" t="str">
            <v> </v>
          </cell>
          <cell r="D1105" t="str">
            <v> </v>
          </cell>
          <cell r="E1105" t="str">
            <v> </v>
          </cell>
          <cell r="F1105" t="str">
            <v> </v>
          </cell>
          <cell r="G1105">
            <v>-1</v>
          </cell>
          <cell r="H1105" t="str">
            <v>  </v>
          </cell>
        </row>
        <row r="1106">
          <cell r="A1106" t="str">
            <v>Steuerassistent/Steuerfachgehilfe (mit mehr als 20% Außendienstanteil)</v>
          </cell>
          <cell r="B1106" t="str">
            <v>2</v>
          </cell>
          <cell r="C1106" t="str">
            <v> </v>
          </cell>
          <cell r="D1106" t="str">
            <v> </v>
          </cell>
          <cell r="E1106" t="str">
            <v> </v>
          </cell>
          <cell r="F1106" t="str">
            <v> </v>
          </cell>
          <cell r="G1106">
            <v>-1</v>
          </cell>
          <cell r="H1106" t="str">
            <v>  </v>
          </cell>
        </row>
        <row r="1107">
          <cell r="A1107" t="str">
            <v>Steuerassistent/Steuerfachgehilfe (überw. körperlich oder stehend tätig)</v>
          </cell>
          <cell r="B1107" t="str">
            <v>2</v>
          </cell>
          <cell r="C1107" t="str">
            <v> </v>
          </cell>
          <cell r="D1107" t="str">
            <v> </v>
          </cell>
          <cell r="E1107" t="str">
            <v> </v>
          </cell>
          <cell r="F1107" t="str">
            <v> </v>
          </cell>
          <cell r="G1107">
            <v>-1</v>
          </cell>
          <cell r="H1107" t="str">
            <v>  </v>
          </cell>
        </row>
        <row r="1108">
          <cell r="A1108" t="str">
            <v>Steuerberater</v>
          </cell>
          <cell r="B1108" t="str">
            <v>1+</v>
          </cell>
          <cell r="C1108" t="str">
            <v> </v>
          </cell>
          <cell r="D1108" t="str">
            <v> </v>
          </cell>
          <cell r="E1108" t="str">
            <v> </v>
          </cell>
          <cell r="F1108" t="str">
            <v> </v>
          </cell>
          <cell r="G1108">
            <v>-1</v>
          </cell>
          <cell r="H1108" t="str">
            <v>  </v>
          </cell>
        </row>
        <row r="1109">
          <cell r="A1109" t="str">
            <v>Steuermann</v>
          </cell>
          <cell r="B1109" t="str">
            <v>3</v>
          </cell>
          <cell r="C1109" t="str">
            <v> </v>
          </cell>
          <cell r="D1109" t="str">
            <v> </v>
          </cell>
          <cell r="E1109" t="str">
            <v> </v>
          </cell>
          <cell r="F1109">
            <v>65</v>
          </cell>
          <cell r="G1109">
            <v>-1</v>
          </cell>
          <cell r="H1109" t="str">
            <v>  </v>
          </cell>
        </row>
        <row r="1110">
          <cell r="A1110" t="str">
            <v>Steward - Schiff</v>
          </cell>
          <cell r="B1110" t="str">
            <v>3</v>
          </cell>
          <cell r="C1110" t="str">
            <v> </v>
          </cell>
          <cell r="D1110" t="str">
            <v> </v>
          </cell>
          <cell r="E1110" t="str">
            <v> </v>
          </cell>
          <cell r="F1110">
            <v>65</v>
          </cell>
          <cell r="G1110">
            <v>-1</v>
          </cell>
          <cell r="H1110" t="str">
            <v>  </v>
          </cell>
        </row>
        <row r="1111">
          <cell r="A1111" t="str">
            <v>Strahlenchemiker</v>
          </cell>
          <cell r="B1111" t="str">
            <v>3</v>
          </cell>
          <cell r="C1111" t="str">
            <v> </v>
          </cell>
          <cell r="D1111" t="str">
            <v> </v>
          </cell>
          <cell r="E1111" t="str">
            <v> </v>
          </cell>
          <cell r="F1111">
            <v>60</v>
          </cell>
          <cell r="G1111">
            <v>-1</v>
          </cell>
          <cell r="H1111" t="str">
            <v>  </v>
          </cell>
        </row>
        <row r="1112">
          <cell r="A1112" t="str">
            <v>Strahlenschutzassistent</v>
          </cell>
          <cell r="B1112" t="str">
            <v>2</v>
          </cell>
          <cell r="C1112" t="str">
            <v> </v>
          </cell>
          <cell r="D1112" t="str">
            <v> </v>
          </cell>
          <cell r="E1112" t="str">
            <v> </v>
          </cell>
          <cell r="F1112" t="str">
            <v> </v>
          </cell>
          <cell r="G1112">
            <v>-1</v>
          </cell>
          <cell r="H1112" t="str">
            <v>  </v>
          </cell>
        </row>
        <row r="1113">
          <cell r="A1113" t="str">
            <v>Strahlenschutzassistent (ausschl. verwaltend tätig - Einkommen &gt; 40.000 €)</v>
          </cell>
          <cell r="B1113" t="str">
            <v>1</v>
          </cell>
          <cell r="C1113" t="str">
            <v> </v>
          </cell>
          <cell r="D1113" t="str">
            <v> </v>
          </cell>
          <cell r="E1113" t="str">
            <v> </v>
          </cell>
          <cell r="F1113" t="str">
            <v> </v>
          </cell>
          <cell r="G1113">
            <v>-1</v>
          </cell>
          <cell r="H1113" t="str">
            <v>  </v>
          </cell>
        </row>
        <row r="1114">
          <cell r="A1114" t="str">
            <v>Straßenbahnfahrer</v>
          </cell>
          <cell r="B1114" t="str">
            <v>2</v>
          </cell>
          <cell r="C1114" t="str">
            <v> </v>
          </cell>
          <cell r="D1114" t="str">
            <v> </v>
          </cell>
          <cell r="E1114" t="str">
            <v> </v>
          </cell>
          <cell r="F1114">
            <v>60</v>
          </cell>
          <cell r="G1114">
            <v>-1</v>
          </cell>
          <cell r="H1114" t="str">
            <v>  </v>
          </cell>
        </row>
        <row r="1115">
          <cell r="A1115" t="str">
            <v>Straßenbahnschaffner</v>
          </cell>
          <cell r="B1115" t="str">
            <v>2</v>
          </cell>
          <cell r="C1115" t="str">
            <v> </v>
          </cell>
          <cell r="D1115" t="str">
            <v> </v>
          </cell>
          <cell r="E1115" t="str">
            <v> </v>
          </cell>
          <cell r="F1115">
            <v>65</v>
          </cell>
          <cell r="G1115">
            <v>-1</v>
          </cell>
          <cell r="H1115" t="str">
            <v>  </v>
          </cell>
        </row>
        <row r="1116">
          <cell r="A1116" t="str">
            <v>Straßenbauer</v>
          </cell>
          <cell r="B1116" t="str">
            <v>4</v>
          </cell>
          <cell r="C1116" t="str">
            <v> </v>
          </cell>
          <cell r="D1116" t="str">
            <v>1,2</v>
          </cell>
          <cell r="E1116" t="str">
            <v> </v>
          </cell>
          <cell r="F1116">
            <v>65</v>
          </cell>
          <cell r="G1116">
            <v>-1</v>
          </cell>
          <cell r="H1116" t="str">
            <v>  </v>
          </cell>
        </row>
        <row r="1117">
          <cell r="A1117" t="str">
            <v>Straßenreiniger</v>
          </cell>
          <cell r="B1117" t="str">
            <v>3</v>
          </cell>
          <cell r="C1117" t="str">
            <v> </v>
          </cell>
          <cell r="D1117" t="str">
            <v>1,2</v>
          </cell>
          <cell r="E1117" t="str">
            <v> </v>
          </cell>
          <cell r="F1117">
            <v>65</v>
          </cell>
          <cell r="G1117">
            <v>-1</v>
          </cell>
          <cell r="H1117" t="str">
            <v>  </v>
          </cell>
        </row>
        <row r="1118">
          <cell r="A1118" t="str">
            <v>Stricker</v>
          </cell>
          <cell r="B1118" t="str">
            <v>3</v>
          </cell>
          <cell r="C1118" t="str">
            <v> </v>
          </cell>
          <cell r="D1118" t="str">
            <v> </v>
          </cell>
          <cell r="E1118" t="str">
            <v> </v>
          </cell>
          <cell r="F1118">
            <v>65</v>
          </cell>
          <cell r="G1118">
            <v>-1</v>
          </cell>
          <cell r="H1118" t="str">
            <v>  </v>
          </cell>
        </row>
        <row r="1119">
          <cell r="A1119" t="str">
            <v>Student</v>
          </cell>
          <cell r="B1119" t="str">
            <v>1</v>
          </cell>
          <cell r="C1119" t="str">
            <v> </v>
          </cell>
          <cell r="D1119" t="str">
            <v> </v>
          </cell>
          <cell r="E1119" t="str">
            <v> </v>
          </cell>
          <cell r="F1119" t="str">
            <v> </v>
          </cell>
          <cell r="G1119">
            <v>24000</v>
          </cell>
          <cell r="H1119" t="str">
            <v>  </v>
          </cell>
        </row>
        <row r="1120">
          <cell r="A1120" t="str">
            <v>Student (Kunst)</v>
          </cell>
          <cell r="B1120" t="str">
            <v>2</v>
          </cell>
          <cell r="C1120" t="str">
            <v> </v>
          </cell>
          <cell r="D1120" t="str">
            <v> </v>
          </cell>
          <cell r="E1120" t="str">
            <v> </v>
          </cell>
          <cell r="F1120">
            <v>60</v>
          </cell>
          <cell r="G1120">
            <v>12000</v>
          </cell>
          <cell r="H1120" t="str">
            <v>  </v>
          </cell>
        </row>
        <row r="1121">
          <cell r="A1121" t="str">
            <v>Student (Lehramt)</v>
          </cell>
          <cell r="B1121" t="str">
            <v>2</v>
          </cell>
          <cell r="C1121" t="str">
            <v> </v>
          </cell>
          <cell r="D1121" t="str">
            <v> </v>
          </cell>
          <cell r="E1121" t="str">
            <v> </v>
          </cell>
          <cell r="F1121">
            <v>60</v>
          </cell>
          <cell r="G1121">
            <v>12000</v>
          </cell>
          <cell r="H1121" t="str">
            <v>  </v>
          </cell>
        </row>
        <row r="1122">
          <cell r="A1122" t="str">
            <v>Student (Musik)</v>
          </cell>
          <cell r="B1122" t="str">
            <v>2</v>
          </cell>
          <cell r="C1122" t="str">
            <v> </v>
          </cell>
          <cell r="D1122" t="str">
            <v> </v>
          </cell>
          <cell r="E1122" t="str">
            <v> </v>
          </cell>
          <cell r="F1122">
            <v>60</v>
          </cell>
          <cell r="G1122">
            <v>12000</v>
          </cell>
          <cell r="H1122" t="str">
            <v>  </v>
          </cell>
        </row>
        <row r="1123">
          <cell r="A1123" t="str">
            <v>Student (Sport)</v>
          </cell>
          <cell r="B1123" t="str">
            <v>2</v>
          </cell>
          <cell r="C1123" t="str">
            <v> </v>
          </cell>
          <cell r="D1123" t="str">
            <v> </v>
          </cell>
          <cell r="E1123" t="str">
            <v> </v>
          </cell>
          <cell r="F1123">
            <v>60</v>
          </cell>
          <cell r="G1123">
            <v>12000</v>
          </cell>
          <cell r="H1123" t="str">
            <v>  </v>
          </cell>
        </row>
        <row r="1124">
          <cell r="A1124" t="str">
            <v>Studiomeister</v>
          </cell>
          <cell r="B1124" t="str">
            <v>3</v>
          </cell>
          <cell r="C1124" t="str">
            <v> </v>
          </cell>
          <cell r="D1124" t="str">
            <v> </v>
          </cell>
          <cell r="E1124" t="str">
            <v> </v>
          </cell>
          <cell r="F1124">
            <v>65</v>
          </cell>
          <cell r="G1124">
            <v>-1</v>
          </cell>
          <cell r="H1124" t="str">
            <v>  </v>
          </cell>
        </row>
        <row r="1125">
          <cell r="A1125" t="str">
            <v>Stukkateur</v>
          </cell>
          <cell r="B1125" t="str">
            <v>3</v>
          </cell>
          <cell r="C1125" t="str">
            <v> </v>
          </cell>
          <cell r="D1125" t="str">
            <v>1,2</v>
          </cell>
          <cell r="E1125" t="str">
            <v> </v>
          </cell>
          <cell r="F1125">
            <v>65</v>
          </cell>
          <cell r="G1125">
            <v>-1</v>
          </cell>
          <cell r="H1125" t="str">
            <v>  </v>
          </cell>
        </row>
        <row r="1126">
          <cell r="A1126" t="str">
            <v>Stylist</v>
          </cell>
          <cell r="B1126" t="str">
            <v>2</v>
          </cell>
          <cell r="C1126" t="str">
            <v> </v>
          </cell>
          <cell r="D1126" t="str">
            <v> </v>
          </cell>
          <cell r="E1126" t="str">
            <v> </v>
          </cell>
          <cell r="F1126">
            <v>65</v>
          </cell>
          <cell r="G1126">
            <v>-1</v>
          </cell>
          <cell r="H1126" t="str">
            <v>  </v>
          </cell>
        </row>
        <row r="1127">
          <cell r="A1127" t="str">
            <v>Substitut</v>
          </cell>
          <cell r="B1127" t="str">
            <v>2</v>
          </cell>
          <cell r="C1127" t="str">
            <v> </v>
          </cell>
          <cell r="D1127" t="str">
            <v> </v>
          </cell>
          <cell r="E1127" t="str">
            <v> </v>
          </cell>
          <cell r="F1127" t="str">
            <v> </v>
          </cell>
          <cell r="G1127">
            <v>-1</v>
          </cell>
          <cell r="H1127" t="str">
            <v>  </v>
          </cell>
        </row>
        <row r="1128">
          <cell r="A1128" t="str">
            <v>Substitut (ausschließlich verwaltend tätig - Einkommen &gt; 40.000 €)</v>
          </cell>
          <cell r="B1128" t="str">
            <v>1</v>
          </cell>
          <cell r="C1128" t="str">
            <v> </v>
          </cell>
          <cell r="D1128" t="str">
            <v> </v>
          </cell>
          <cell r="E1128" t="str">
            <v> </v>
          </cell>
          <cell r="F1128" t="str">
            <v> </v>
          </cell>
          <cell r="G1128">
            <v>-1</v>
          </cell>
          <cell r="H1128" t="str">
            <v>  </v>
          </cell>
        </row>
        <row r="1129">
          <cell r="A1129" t="str">
            <v>Synchronsprecher</v>
          </cell>
          <cell r="B1129" t="str">
            <v>2</v>
          </cell>
          <cell r="C1129" t="str">
            <v> </v>
          </cell>
          <cell r="D1129" t="str">
            <v> </v>
          </cell>
          <cell r="E1129" t="str">
            <v> </v>
          </cell>
          <cell r="F1129" t="str">
            <v> </v>
          </cell>
          <cell r="G1129">
            <v>-1</v>
          </cell>
          <cell r="H1129" t="str">
            <v>  </v>
          </cell>
        </row>
        <row r="1130">
          <cell r="A1130" t="str">
            <v>Systemanalytiker</v>
          </cell>
          <cell r="B1130" t="str">
            <v>2</v>
          </cell>
          <cell r="C1130" t="str">
            <v> </v>
          </cell>
          <cell r="D1130" t="str">
            <v> </v>
          </cell>
          <cell r="E1130" t="str">
            <v> </v>
          </cell>
          <cell r="F1130" t="str">
            <v> </v>
          </cell>
          <cell r="G1130">
            <v>-1</v>
          </cell>
          <cell r="H1130" t="str">
            <v>  </v>
          </cell>
        </row>
        <row r="1131">
          <cell r="A1131" t="str">
            <v>Systemanalytiker (ausschließlich verwaltend tätig - Einkommen &gt; 40.000 €)</v>
          </cell>
          <cell r="B1131" t="str">
            <v>1</v>
          </cell>
          <cell r="C1131" t="str">
            <v> </v>
          </cell>
          <cell r="D1131" t="str">
            <v> </v>
          </cell>
          <cell r="E1131" t="str">
            <v> </v>
          </cell>
          <cell r="F1131" t="str">
            <v> </v>
          </cell>
          <cell r="G1131">
            <v>-1</v>
          </cell>
          <cell r="H1131" t="str">
            <v>  </v>
          </cell>
        </row>
        <row r="1132">
          <cell r="A1132" t="str">
            <v>Systemtechniker</v>
          </cell>
          <cell r="B1132" t="str">
            <v>2</v>
          </cell>
          <cell r="C1132" t="str">
            <v> </v>
          </cell>
          <cell r="D1132" t="str">
            <v> </v>
          </cell>
          <cell r="E1132" t="str">
            <v> </v>
          </cell>
          <cell r="F1132" t="str">
            <v> </v>
          </cell>
          <cell r="G1132">
            <v>-1</v>
          </cell>
          <cell r="H1132" t="str">
            <v>  </v>
          </cell>
        </row>
        <row r="1133">
          <cell r="A1133" t="str">
            <v>Systemtechniker (ausschließlich verwaltend tätig - Einkommen &gt; 40.000 €)</v>
          </cell>
          <cell r="B1133" t="str">
            <v>1</v>
          </cell>
          <cell r="C1133" t="str">
            <v> </v>
          </cell>
          <cell r="D1133" t="str">
            <v> </v>
          </cell>
          <cell r="E1133" t="str">
            <v> </v>
          </cell>
          <cell r="F1133" t="str">
            <v> </v>
          </cell>
          <cell r="G1133">
            <v>-1</v>
          </cell>
          <cell r="H1133" t="str">
            <v>  </v>
          </cell>
        </row>
        <row r="1134">
          <cell r="A1134" t="str">
            <v>Tabakwarenmacher</v>
          </cell>
          <cell r="B1134" t="str">
            <v>3</v>
          </cell>
          <cell r="C1134" t="str">
            <v> </v>
          </cell>
          <cell r="D1134" t="str">
            <v> </v>
          </cell>
          <cell r="E1134" t="str">
            <v> </v>
          </cell>
          <cell r="F1134">
            <v>65</v>
          </cell>
          <cell r="G1134">
            <v>-1</v>
          </cell>
          <cell r="H1134" t="str">
            <v>  </v>
          </cell>
        </row>
        <row r="1135">
          <cell r="A1135" t="str">
            <v>Tankwart</v>
          </cell>
          <cell r="B1135" t="str">
            <v>3</v>
          </cell>
          <cell r="C1135" t="str">
            <v> </v>
          </cell>
          <cell r="D1135" t="str">
            <v> </v>
          </cell>
          <cell r="E1135" t="str">
            <v> </v>
          </cell>
          <cell r="F1135">
            <v>65</v>
          </cell>
          <cell r="G1135">
            <v>-1</v>
          </cell>
          <cell r="H1135" t="str">
            <v>  </v>
          </cell>
        </row>
        <row r="1136">
          <cell r="A1136" t="str">
            <v>Tanzlehrer</v>
          </cell>
          <cell r="B1136" t="str">
            <v>3</v>
          </cell>
          <cell r="C1136" t="str">
            <v> </v>
          </cell>
          <cell r="D1136" t="str">
            <v> </v>
          </cell>
          <cell r="E1136" t="str">
            <v> </v>
          </cell>
          <cell r="F1136">
            <v>65</v>
          </cell>
          <cell r="G1136">
            <v>-1</v>
          </cell>
          <cell r="H1136" t="str">
            <v>  </v>
          </cell>
        </row>
        <row r="1137">
          <cell r="A1137" t="str">
            <v>Tapezierer</v>
          </cell>
          <cell r="B1137" t="str">
            <v>3</v>
          </cell>
          <cell r="C1137" t="str">
            <v> </v>
          </cell>
          <cell r="D1137" t="str">
            <v> </v>
          </cell>
          <cell r="E1137" t="str">
            <v> </v>
          </cell>
          <cell r="F1137">
            <v>65</v>
          </cell>
          <cell r="G1137">
            <v>-1</v>
          </cell>
          <cell r="H1137" t="str">
            <v>  </v>
          </cell>
        </row>
        <row r="1138">
          <cell r="A1138" t="str">
            <v>Taxifahrer</v>
          </cell>
          <cell r="B1138" t="str">
            <v>2</v>
          </cell>
          <cell r="C1138" t="str">
            <v> </v>
          </cell>
          <cell r="D1138" t="str">
            <v> </v>
          </cell>
          <cell r="E1138" t="str">
            <v> </v>
          </cell>
          <cell r="F1138" t="str">
            <v> </v>
          </cell>
          <cell r="G1138">
            <v>-1</v>
          </cell>
          <cell r="H1138" t="str">
            <v>  </v>
          </cell>
        </row>
        <row r="1139">
          <cell r="A1139" t="str">
            <v>Techniker</v>
          </cell>
          <cell r="B1139" t="str">
            <v>2</v>
          </cell>
          <cell r="C1139" t="str">
            <v> </v>
          </cell>
          <cell r="D1139" t="str">
            <v> </v>
          </cell>
          <cell r="E1139" t="str">
            <v> </v>
          </cell>
          <cell r="F1139" t="str">
            <v> </v>
          </cell>
          <cell r="G1139">
            <v>-1</v>
          </cell>
          <cell r="H1139" t="str">
            <v>  </v>
          </cell>
        </row>
        <row r="1140">
          <cell r="A1140" t="str">
            <v>Techniker (ausschließlich verwaltend tätig - Einkommen &gt; 40.000 €)</v>
          </cell>
          <cell r="B1140" t="str">
            <v>1</v>
          </cell>
          <cell r="C1140" t="str">
            <v> </v>
          </cell>
          <cell r="D1140" t="str">
            <v> </v>
          </cell>
          <cell r="E1140" t="str">
            <v> </v>
          </cell>
          <cell r="F1140" t="str">
            <v> </v>
          </cell>
          <cell r="G1140">
            <v>-1</v>
          </cell>
          <cell r="H1140" t="str">
            <v>  </v>
          </cell>
        </row>
        <row r="1141">
          <cell r="A1141" t="str">
            <v>Technischer Zeichner</v>
          </cell>
          <cell r="B1141" t="str">
            <v>2</v>
          </cell>
          <cell r="C1141" t="str">
            <v> </v>
          </cell>
          <cell r="D1141" t="str">
            <v> </v>
          </cell>
          <cell r="E1141" t="str">
            <v> </v>
          </cell>
          <cell r="F1141" t="str">
            <v> </v>
          </cell>
          <cell r="G1141">
            <v>-1</v>
          </cell>
          <cell r="H1141" t="str">
            <v>  </v>
          </cell>
        </row>
        <row r="1142">
          <cell r="A1142" t="str">
            <v>Technischer Zeichner (ausschließlich verwaltend tätig - Einkommen &gt; 40.000 €)</v>
          </cell>
          <cell r="B1142" t="str">
            <v>1</v>
          </cell>
          <cell r="C1142" t="str">
            <v> </v>
          </cell>
          <cell r="D1142" t="str">
            <v> </v>
          </cell>
          <cell r="E1142" t="str">
            <v> </v>
          </cell>
          <cell r="F1142" t="str">
            <v> </v>
          </cell>
          <cell r="G1142">
            <v>-1</v>
          </cell>
          <cell r="H1142" t="str">
            <v>  </v>
          </cell>
        </row>
        <row r="1143">
          <cell r="A1143" t="str">
            <v>Teilezurichter</v>
          </cell>
          <cell r="B1143" t="str">
            <v>3</v>
          </cell>
          <cell r="C1143" t="str">
            <v> </v>
          </cell>
          <cell r="D1143" t="str">
            <v> </v>
          </cell>
          <cell r="E1143" t="str">
            <v> </v>
          </cell>
          <cell r="F1143">
            <v>65</v>
          </cell>
          <cell r="G1143">
            <v>-1</v>
          </cell>
          <cell r="H1143" t="str">
            <v>  </v>
          </cell>
        </row>
        <row r="1144">
          <cell r="A1144" t="str">
            <v>Telefonist</v>
          </cell>
          <cell r="B1144" t="str">
            <v>2</v>
          </cell>
          <cell r="C1144" t="str">
            <v> </v>
          </cell>
          <cell r="D1144" t="str">
            <v> </v>
          </cell>
          <cell r="E1144" t="str">
            <v> </v>
          </cell>
          <cell r="F1144" t="str">
            <v> </v>
          </cell>
          <cell r="G1144">
            <v>-1</v>
          </cell>
          <cell r="H1144" t="str">
            <v>  </v>
          </cell>
        </row>
        <row r="1145">
          <cell r="A1145" t="str">
            <v>Temperer</v>
          </cell>
          <cell r="B1145" t="str">
            <v>4</v>
          </cell>
          <cell r="C1145" t="str">
            <v> </v>
          </cell>
          <cell r="D1145" t="str">
            <v> </v>
          </cell>
          <cell r="E1145" t="str">
            <v> </v>
          </cell>
          <cell r="F1145">
            <v>65</v>
          </cell>
          <cell r="G1145">
            <v>-1</v>
          </cell>
          <cell r="H1145" t="str">
            <v>  </v>
          </cell>
        </row>
        <row r="1146">
          <cell r="A1146" t="str">
            <v>Teppichreiniger</v>
          </cell>
          <cell r="B1146" t="str">
            <v>3</v>
          </cell>
          <cell r="C1146" t="str">
            <v> </v>
          </cell>
          <cell r="D1146" t="str">
            <v> </v>
          </cell>
          <cell r="E1146" t="str">
            <v> </v>
          </cell>
          <cell r="F1146">
            <v>65</v>
          </cell>
          <cell r="G1146">
            <v>-1</v>
          </cell>
          <cell r="H1146" t="str">
            <v>  </v>
          </cell>
        </row>
        <row r="1147">
          <cell r="A1147" t="str">
            <v>Terrazzohersteller</v>
          </cell>
          <cell r="B1147" t="str">
            <v>3</v>
          </cell>
          <cell r="C1147" t="str">
            <v> </v>
          </cell>
          <cell r="D1147" t="str">
            <v> </v>
          </cell>
          <cell r="E1147" t="str">
            <v> </v>
          </cell>
          <cell r="F1147">
            <v>65</v>
          </cell>
          <cell r="G1147">
            <v>-1</v>
          </cell>
          <cell r="H1147" t="str">
            <v>  </v>
          </cell>
        </row>
        <row r="1148">
          <cell r="A1148" t="str">
            <v>Textildesigner</v>
          </cell>
          <cell r="B1148" t="str">
            <v>2</v>
          </cell>
          <cell r="C1148" t="str">
            <v> </v>
          </cell>
          <cell r="D1148" t="str">
            <v> </v>
          </cell>
          <cell r="E1148" t="str">
            <v> </v>
          </cell>
          <cell r="F1148">
            <v>65</v>
          </cell>
          <cell r="G1148">
            <v>-1</v>
          </cell>
          <cell r="H1148" t="str">
            <v>  </v>
          </cell>
        </row>
        <row r="1149">
          <cell r="A1149" t="str">
            <v>Textilingenieur</v>
          </cell>
          <cell r="B1149" t="str">
            <v>1</v>
          </cell>
          <cell r="C1149" t="str">
            <v> </v>
          </cell>
          <cell r="D1149" t="str">
            <v> </v>
          </cell>
          <cell r="E1149" t="str">
            <v> </v>
          </cell>
          <cell r="F1149" t="str">
            <v> </v>
          </cell>
          <cell r="G1149">
            <v>-1</v>
          </cell>
          <cell r="H1149" t="str">
            <v>  </v>
          </cell>
        </row>
        <row r="1150">
          <cell r="A1150" t="str">
            <v>Textilmaschinenführer</v>
          </cell>
          <cell r="B1150" t="str">
            <v>3</v>
          </cell>
          <cell r="C1150" t="str">
            <v> </v>
          </cell>
          <cell r="D1150" t="str">
            <v> </v>
          </cell>
          <cell r="E1150" t="str">
            <v> </v>
          </cell>
          <cell r="F1150">
            <v>65</v>
          </cell>
          <cell r="G1150">
            <v>-1</v>
          </cell>
          <cell r="H1150" t="str">
            <v>  </v>
          </cell>
        </row>
        <row r="1151">
          <cell r="A1151" t="str">
            <v>Textilmechaniker</v>
          </cell>
          <cell r="B1151" t="str">
            <v>3</v>
          </cell>
          <cell r="C1151" t="str">
            <v> </v>
          </cell>
          <cell r="D1151" t="str">
            <v> </v>
          </cell>
          <cell r="E1151" t="str">
            <v> </v>
          </cell>
          <cell r="F1151">
            <v>65</v>
          </cell>
          <cell r="G1151">
            <v>-1</v>
          </cell>
          <cell r="H1151" t="str">
            <v>  </v>
          </cell>
        </row>
        <row r="1152">
          <cell r="A1152" t="str">
            <v>Textilreiniger</v>
          </cell>
          <cell r="B1152" t="str">
            <v>3</v>
          </cell>
          <cell r="C1152" t="str">
            <v> </v>
          </cell>
          <cell r="D1152" t="str">
            <v> </v>
          </cell>
          <cell r="E1152" t="str">
            <v> </v>
          </cell>
          <cell r="F1152">
            <v>65</v>
          </cell>
          <cell r="G1152">
            <v>-1</v>
          </cell>
          <cell r="H1152" t="str">
            <v>  </v>
          </cell>
        </row>
        <row r="1153">
          <cell r="A1153" t="str">
            <v>Textiltechniker</v>
          </cell>
          <cell r="B1153" t="str">
            <v>2</v>
          </cell>
          <cell r="C1153" t="str">
            <v> </v>
          </cell>
          <cell r="D1153" t="str">
            <v> </v>
          </cell>
          <cell r="E1153" t="str">
            <v> </v>
          </cell>
          <cell r="F1153" t="str">
            <v> </v>
          </cell>
          <cell r="G1153">
            <v>-1</v>
          </cell>
          <cell r="H1153" t="str">
            <v>  </v>
          </cell>
        </row>
        <row r="1154">
          <cell r="A1154" t="str">
            <v>Textiltechniker (ausschließlich verwaltend tätig - Einkommen &gt; 40.000 €)</v>
          </cell>
          <cell r="B1154" t="str">
            <v>1</v>
          </cell>
          <cell r="C1154" t="str">
            <v> </v>
          </cell>
          <cell r="D1154" t="str">
            <v> </v>
          </cell>
          <cell r="E1154" t="str">
            <v> </v>
          </cell>
          <cell r="F1154" t="str">
            <v> </v>
          </cell>
          <cell r="G1154">
            <v>-1</v>
          </cell>
          <cell r="H1154" t="str">
            <v>  </v>
          </cell>
        </row>
        <row r="1155">
          <cell r="A1155" t="str">
            <v>Theatermaler</v>
          </cell>
          <cell r="B1155" t="str">
            <v>3</v>
          </cell>
          <cell r="C1155" t="str">
            <v> </v>
          </cell>
          <cell r="D1155" t="str">
            <v> </v>
          </cell>
          <cell r="E1155" t="str">
            <v> </v>
          </cell>
          <cell r="F1155">
            <v>65</v>
          </cell>
          <cell r="G1155">
            <v>-1</v>
          </cell>
          <cell r="H1155" t="str">
            <v>  </v>
          </cell>
        </row>
        <row r="1156">
          <cell r="A1156" t="str">
            <v>Tiefbaufacharbeiter</v>
          </cell>
          <cell r="B1156" t="str">
            <v>4</v>
          </cell>
          <cell r="C1156" t="str">
            <v> </v>
          </cell>
          <cell r="D1156" t="str">
            <v> </v>
          </cell>
          <cell r="E1156" t="str">
            <v> </v>
          </cell>
          <cell r="F1156">
            <v>65</v>
          </cell>
          <cell r="G1156">
            <v>-1</v>
          </cell>
          <cell r="H1156" t="str">
            <v>  </v>
          </cell>
        </row>
        <row r="1157">
          <cell r="A1157" t="str">
            <v>Tiefdrucker</v>
          </cell>
          <cell r="B1157" t="str">
            <v>3</v>
          </cell>
          <cell r="C1157" t="str">
            <v> </v>
          </cell>
          <cell r="D1157" t="str">
            <v> </v>
          </cell>
          <cell r="E1157" t="str">
            <v> </v>
          </cell>
          <cell r="F1157">
            <v>65</v>
          </cell>
          <cell r="G1157">
            <v>-1</v>
          </cell>
          <cell r="H1157" t="str">
            <v>  </v>
          </cell>
        </row>
        <row r="1158">
          <cell r="A1158" t="str">
            <v>Tierarzt</v>
          </cell>
          <cell r="B1158" t="str">
            <v>1</v>
          </cell>
          <cell r="C1158" t="str">
            <v> </v>
          </cell>
          <cell r="D1158" t="str">
            <v> </v>
          </cell>
          <cell r="E1158" t="str">
            <v> </v>
          </cell>
          <cell r="F1158" t="str">
            <v> </v>
          </cell>
          <cell r="G1158">
            <v>-1</v>
          </cell>
          <cell r="H1158" t="str">
            <v>  </v>
          </cell>
        </row>
        <row r="1159">
          <cell r="A1159" t="str">
            <v>Tierarzthelfer</v>
          </cell>
          <cell r="B1159" t="str">
            <v>2</v>
          </cell>
          <cell r="C1159" t="str">
            <v> </v>
          </cell>
          <cell r="D1159" t="str">
            <v> </v>
          </cell>
          <cell r="E1159" t="str">
            <v> </v>
          </cell>
          <cell r="F1159" t="str">
            <v> </v>
          </cell>
          <cell r="G1159">
            <v>-1</v>
          </cell>
          <cell r="H1159" t="str">
            <v>  </v>
          </cell>
        </row>
        <row r="1160">
          <cell r="A1160" t="str">
            <v>Tierheilpraktiker</v>
          </cell>
          <cell r="B1160" t="str">
            <v>3</v>
          </cell>
          <cell r="C1160" t="str">
            <v> </v>
          </cell>
          <cell r="D1160" t="str">
            <v> </v>
          </cell>
          <cell r="E1160" t="str">
            <v> </v>
          </cell>
          <cell r="F1160">
            <v>65</v>
          </cell>
          <cell r="G1160">
            <v>-1</v>
          </cell>
          <cell r="H1160" t="str">
            <v>  </v>
          </cell>
        </row>
        <row r="1161">
          <cell r="A1161" t="str">
            <v>Tierpfleger</v>
          </cell>
          <cell r="B1161" t="str">
            <v>3</v>
          </cell>
          <cell r="C1161" t="str">
            <v> </v>
          </cell>
          <cell r="D1161" t="str">
            <v> </v>
          </cell>
          <cell r="E1161" t="str">
            <v> </v>
          </cell>
          <cell r="F1161">
            <v>65</v>
          </cell>
          <cell r="G1161">
            <v>-1</v>
          </cell>
          <cell r="H1161" t="str">
            <v>  </v>
          </cell>
        </row>
        <row r="1162">
          <cell r="A1162" t="str">
            <v>Tischler</v>
          </cell>
          <cell r="B1162" t="str">
            <v>3</v>
          </cell>
          <cell r="C1162" t="str">
            <v> </v>
          </cell>
          <cell r="D1162" t="str">
            <v> </v>
          </cell>
          <cell r="E1162" t="str">
            <v> </v>
          </cell>
          <cell r="F1162">
            <v>65</v>
          </cell>
          <cell r="G1162">
            <v>-1</v>
          </cell>
          <cell r="H1162" t="str">
            <v>  </v>
          </cell>
        </row>
        <row r="1163">
          <cell r="A1163" t="str">
            <v>Toningenieur</v>
          </cell>
          <cell r="B1163" t="str">
            <v>1</v>
          </cell>
          <cell r="C1163" t="str">
            <v> </v>
          </cell>
          <cell r="D1163" t="str">
            <v> </v>
          </cell>
          <cell r="E1163" t="str">
            <v> </v>
          </cell>
          <cell r="F1163" t="str">
            <v> </v>
          </cell>
          <cell r="G1163">
            <v>-1</v>
          </cell>
          <cell r="H1163" t="str">
            <v>  </v>
          </cell>
        </row>
        <row r="1164">
          <cell r="A1164" t="str">
            <v>Tonmeister (mit Diplom)</v>
          </cell>
          <cell r="B1164" t="str">
            <v>1</v>
          </cell>
          <cell r="C1164" t="str">
            <v> </v>
          </cell>
          <cell r="D1164" t="str">
            <v> </v>
          </cell>
          <cell r="E1164" t="str">
            <v> </v>
          </cell>
          <cell r="F1164" t="str">
            <v> </v>
          </cell>
          <cell r="G1164">
            <v>-1</v>
          </cell>
          <cell r="H1164" t="str">
            <v>  </v>
          </cell>
        </row>
        <row r="1165">
          <cell r="A1165" t="str">
            <v>Tontechniker</v>
          </cell>
          <cell r="B1165" t="str">
            <v>2</v>
          </cell>
          <cell r="C1165" t="str">
            <v> </v>
          </cell>
          <cell r="D1165" t="str">
            <v> </v>
          </cell>
          <cell r="E1165" t="str">
            <v> </v>
          </cell>
          <cell r="F1165" t="str">
            <v> </v>
          </cell>
          <cell r="G1165">
            <v>-1</v>
          </cell>
          <cell r="H1165" t="str">
            <v>  </v>
          </cell>
        </row>
        <row r="1166">
          <cell r="A1166" t="str">
            <v>Tontechniker (ausschließlich verwaltend tätig - Einkommen &gt; 40.000 €)</v>
          </cell>
          <cell r="B1166" t="str">
            <v>1</v>
          </cell>
          <cell r="C1166" t="str">
            <v> </v>
          </cell>
          <cell r="D1166" t="str">
            <v> </v>
          </cell>
          <cell r="E1166" t="str">
            <v> </v>
          </cell>
          <cell r="F1166" t="str">
            <v> </v>
          </cell>
          <cell r="G1166">
            <v>-1</v>
          </cell>
          <cell r="H1166" t="str">
            <v>  </v>
          </cell>
        </row>
        <row r="1167">
          <cell r="A1167" t="str">
            <v>Toxikologe</v>
          </cell>
          <cell r="B1167" t="str">
            <v>1+</v>
          </cell>
          <cell r="C1167" t="str">
            <v> </v>
          </cell>
          <cell r="D1167" t="str">
            <v> </v>
          </cell>
          <cell r="E1167" t="str">
            <v> </v>
          </cell>
          <cell r="F1167" t="str">
            <v> </v>
          </cell>
          <cell r="G1167">
            <v>-1</v>
          </cell>
          <cell r="H1167" t="str">
            <v>  </v>
          </cell>
        </row>
        <row r="1168">
          <cell r="A1168" t="str">
            <v>Transfusionsmediziner</v>
          </cell>
          <cell r="B1168" t="str">
            <v>1+</v>
          </cell>
          <cell r="C1168" t="str">
            <v> </v>
          </cell>
          <cell r="D1168" t="str">
            <v> </v>
          </cell>
          <cell r="E1168" t="str">
            <v> </v>
          </cell>
          <cell r="F1168" t="str">
            <v> </v>
          </cell>
          <cell r="G1168">
            <v>-1</v>
          </cell>
          <cell r="H1168" t="str">
            <v>  </v>
          </cell>
        </row>
        <row r="1169">
          <cell r="A1169" t="str">
            <v>Transportarbeiter</v>
          </cell>
          <cell r="B1169" t="str">
            <v>3</v>
          </cell>
          <cell r="C1169" t="str">
            <v> </v>
          </cell>
          <cell r="D1169" t="str">
            <v> </v>
          </cell>
          <cell r="E1169" t="str">
            <v> </v>
          </cell>
          <cell r="F1169">
            <v>65</v>
          </cell>
          <cell r="G1169">
            <v>-1</v>
          </cell>
          <cell r="H1169" t="str">
            <v>  </v>
          </cell>
        </row>
        <row r="1170">
          <cell r="A1170" t="str">
            <v>Treppenbauer (Metallbauer)</v>
          </cell>
          <cell r="B1170" t="str">
            <v>3</v>
          </cell>
          <cell r="C1170" t="str">
            <v> </v>
          </cell>
          <cell r="D1170" t="str">
            <v> </v>
          </cell>
          <cell r="E1170" t="str">
            <v> </v>
          </cell>
          <cell r="F1170">
            <v>65</v>
          </cell>
          <cell r="G1170">
            <v>-1</v>
          </cell>
          <cell r="H1170" t="str">
            <v>  </v>
          </cell>
        </row>
        <row r="1171">
          <cell r="A1171" t="str">
            <v>Treppenbauer (Stein-, Holzbauer)</v>
          </cell>
          <cell r="B1171" t="str">
            <v>3</v>
          </cell>
          <cell r="C1171" t="str">
            <v> </v>
          </cell>
          <cell r="D1171" t="str">
            <v>1,2</v>
          </cell>
          <cell r="E1171" t="str">
            <v> </v>
          </cell>
          <cell r="F1171">
            <v>65</v>
          </cell>
          <cell r="G1171">
            <v>-1</v>
          </cell>
          <cell r="H1171" t="str">
            <v>  </v>
          </cell>
        </row>
        <row r="1172">
          <cell r="A1172" t="str">
            <v>Triebwagenführer</v>
          </cell>
          <cell r="B1172" t="str">
            <v>2</v>
          </cell>
          <cell r="C1172" t="str">
            <v> </v>
          </cell>
          <cell r="D1172" t="str">
            <v> </v>
          </cell>
          <cell r="E1172" t="str">
            <v> </v>
          </cell>
          <cell r="F1172">
            <v>60</v>
          </cell>
          <cell r="G1172">
            <v>-1</v>
          </cell>
          <cell r="H1172" t="str">
            <v>  </v>
          </cell>
        </row>
        <row r="1173">
          <cell r="A1173" t="str">
            <v>Trinkhallenpächter</v>
          </cell>
          <cell r="B1173" t="str">
            <v>3</v>
          </cell>
          <cell r="C1173" t="str">
            <v> </v>
          </cell>
          <cell r="D1173" t="str">
            <v> </v>
          </cell>
          <cell r="E1173" t="str">
            <v> </v>
          </cell>
          <cell r="F1173">
            <v>65</v>
          </cell>
          <cell r="G1173">
            <v>-1</v>
          </cell>
          <cell r="H1173" t="str">
            <v>  </v>
          </cell>
        </row>
        <row r="1174">
          <cell r="A1174" t="str">
            <v>Trockenbaumonteur</v>
          </cell>
          <cell r="B1174" t="str">
            <v>3</v>
          </cell>
          <cell r="C1174" t="str">
            <v> </v>
          </cell>
          <cell r="D1174" t="str">
            <v>1,2</v>
          </cell>
          <cell r="E1174" t="str">
            <v> </v>
          </cell>
          <cell r="F1174">
            <v>65</v>
          </cell>
          <cell r="G1174">
            <v>-1</v>
          </cell>
          <cell r="H1174" t="str">
            <v>  </v>
          </cell>
        </row>
        <row r="1175">
          <cell r="A1175" t="str">
            <v>Tunnelbauer</v>
          </cell>
          <cell r="B1175" t="str">
            <v>4</v>
          </cell>
          <cell r="C1175" t="str">
            <v>3</v>
          </cell>
          <cell r="D1175" t="str">
            <v>1,2</v>
          </cell>
          <cell r="E1175" t="str">
            <v> </v>
          </cell>
          <cell r="F1175">
            <v>65</v>
          </cell>
          <cell r="G1175">
            <v>-1</v>
          </cell>
          <cell r="H1175" t="str">
            <v>  </v>
          </cell>
        </row>
        <row r="1176">
          <cell r="A1176" t="str">
            <v>U-Bahnfahrer</v>
          </cell>
          <cell r="B1176" t="str">
            <v>2</v>
          </cell>
          <cell r="C1176" t="str">
            <v> </v>
          </cell>
          <cell r="D1176" t="str">
            <v> </v>
          </cell>
          <cell r="E1176" t="str">
            <v> </v>
          </cell>
          <cell r="F1176">
            <v>60</v>
          </cell>
          <cell r="G1176">
            <v>-1</v>
          </cell>
          <cell r="H1176" t="str">
            <v>  </v>
          </cell>
        </row>
        <row r="1177">
          <cell r="A1177" t="str">
            <v>Übersetzer (nicht simultan)</v>
          </cell>
          <cell r="B1177" t="str">
            <v>2</v>
          </cell>
          <cell r="C1177" t="str">
            <v> </v>
          </cell>
          <cell r="D1177" t="str">
            <v> </v>
          </cell>
          <cell r="E1177" t="str">
            <v> </v>
          </cell>
          <cell r="F1177" t="str">
            <v> </v>
          </cell>
          <cell r="G1177">
            <v>-1</v>
          </cell>
          <cell r="H1177" t="str">
            <v>  </v>
          </cell>
        </row>
        <row r="1178">
          <cell r="A1178" t="str">
            <v>Übersetzer (nicht simultan) (ausschl. verwaltend tätig - Einkommen &gt; 40.000 €)</v>
          </cell>
          <cell r="B1178" t="str">
            <v>1</v>
          </cell>
          <cell r="C1178" t="str">
            <v> </v>
          </cell>
          <cell r="D1178" t="str">
            <v> </v>
          </cell>
          <cell r="E1178" t="str">
            <v> </v>
          </cell>
          <cell r="F1178" t="str">
            <v> </v>
          </cell>
          <cell r="G1178">
            <v>-1</v>
          </cell>
          <cell r="H1178" t="str">
            <v>  </v>
          </cell>
        </row>
        <row r="1179">
          <cell r="A1179" t="str">
            <v>Übersetzer (simultan)</v>
          </cell>
          <cell r="B1179" t="str">
            <v>3</v>
          </cell>
          <cell r="C1179" t="str">
            <v> </v>
          </cell>
          <cell r="D1179" t="str">
            <v> </v>
          </cell>
          <cell r="E1179" t="str">
            <v> </v>
          </cell>
          <cell r="F1179">
            <v>65</v>
          </cell>
          <cell r="G1179">
            <v>-1</v>
          </cell>
          <cell r="H1179" t="str">
            <v>  </v>
          </cell>
        </row>
        <row r="1180">
          <cell r="A1180" t="str">
            <v>Uhrmacher</v>
          </cell>
          <cell r="B1180" t="str">
            <v>3</v>
          </cell>
          <cell r="C1180" t="str">
            <v> </v>
          </cell>
          <cell r="D1180" t="str">
            <v> </v>
          </cell>
          <cell r="E1180" t="str">
            <v> </v>
          </cell>
          <cell r="F1180">
            <v>65</v>
          </cell>
          <cell r="G1180">
            <v>-1</v>
          </cell>
          <cell r="H1180" t="str">
            <v>  </v>
          </cell>
        </row>
        <row r="1181">
          <cell r="A1181" t="str">
            <v>Umzeichner</v>
          </cell>
          <cell r="B1181" t="str">
            <v>2</v>
          </cell>
          <cell r="C1181" t="str">
            <v> </v>
          </cell>
          <cell r="D1181" t="str">
            <v> </v>
          </cell>
          <cell r="E1181" t="str">
            <v> </v>
          </cell>
          <cell r="F1181" t="str">
            <v> </v>
          </cell>
          <cell r="G1181">
            <v>-1</v>
          </cell>
          <cell r="H1181" t="str">
            <v>  </v>
          </cell>
        </row>
        <row r="1182">
          <cell r="A1182" t="str">
            <v>Universalhärter</v>
          </cell>
          <cell r="B1182" t="str">
            <v>4</v>
          </cell>
          <cell r="C1182" t="str">
            <v> </v>
          </cell>
          <cell r="D1182" t="str">
            <v> </v>
          </cell>
          <cell r="E1182" t="str">
            <v> </v>
          </cell>
          <cell r="F1182">
            <v>65</v>
          </cell>
          <cell r="G1182">
            <v>-1</v>
          </cell>
          <cell r="H1182" t="str">
            <v>  </v>
          </cell>
        </row>
        <row r="1183">
          <cell r="A1183" t="str">
            <v>Unternehmensberater (Akademiker)</v>
          </cell>
          <cell r="B1183" t="str">
            <v>1</v>
          </cell>
          <cell r="C1183" t="str">
            <v> </v>
          </cell>
          <cell r="D1183" t="str">
            <v> </v>
          </cell>
          <cell r="E1183" t="str">
            <v> </v>
          </cell>
          <cell r="F1183" t="str">
            <v> </v>
          </cell>
          <cell r="G1183">
            <v>-1</v>
          </cell>
          <cell r="H1183" t="str">
            <v>  </v>
          </cell>
        </row>
        <row r="1184">
          <cell r="A1184" t="str">
            <v>Unternehmensberater (kein Akademiker - Innendienst)</v>
          </cell>
          <cell r="B1184" t="str">
            <v>1</v>
          </cell>
          <cell r="C1184" t="str">
            <v> </v>
          </cell>
          <cell r="D1184" t="str">
            <v> </v>
          </cell>
          <cell r="E1184" t="str">
            <v> </v>
          </cell>
          <cell r="F1184" t="str">
            <v> </v>
          </cell>
          <cell r="G1184">
            <v>-1</v>
          </cell>
          <cell r="H1184" t="str">
            <v>  </v>
          </cell>
        </row>
        <row r="1185">
          <cell r="A1185" t="str">
            <v>Unternehmensberater (kein Akademiker - mit mehr als 20% Außendienstanteil)</v>
          </cell>
          <cell r="B1185" t="str">
            <v>2</v>
          </cell>
          <cell r="C1185" t="str">
            <v> </v>
          </cell>
          <cell r="D1185" t="str">
            <v> </v>
          </cell>
          <cell r="E1185" t="str">
            <v> </v>
          </cell>
          <cell r="F1185" t="str">
            <v> </v>
          </cell>
          <cell r="G1185">
            <v>-1</v>
          </cell>
          <cell r="H1185" t="str">
            <v>  </v>
          </cell>
        </row>
        <row r="1186">
          <cell r="A1186" t="str">
            <v>Unternehmensberater (kein Akademiker u.überw. körperlich oder stehend tätig)</v>
          </cell>
          <cell r="B1186" t="str">
            <v>2</v>
          </cell>
          <cell r="C1186" t="str">
            <v> </v>
          </cell>
          <cell r="D1186" t="str">
            <v> </v>
          </cell>
          <cell r="E1186" t="str">
            <v> </v>
          </cell>
          <cell r="F1186" t="str">
            <v> </v>
          </cell>
          <cell r="G1186">
            <v>-1</v>
          </cell>
          <cell r="H1186" t="str">
            <v>  </v>
          </cell>
        </row>
        <row r="1187">
          <cell r="A1187" t="str">
            <v>Urologe</v>
          </cell>
          <cell r="B1187" t="str">
            <v>1</v>
          </cell>
          <cell r="C1187" t="str">
            <v> </v>
          </cell>
          <cell r="D1187" t="str">
            <v> </v>
          </cell>
          <cell r="E1187" t="str">
            <v> </v>
          </cell>
          <cell r="F1187" t="str">
            <v> </v>
          </cell>
          <cell r="G1187">
            <v>-1</v>
          </cell>
          <cell r="H1187" t="str">
            <v>  </v>
          </cell>
        </row>
        <row r="1188">
          <cell r="A1188" t="str">
            <v>Verfahrensmechaniker</v>
          </cell>
          <cell r="B1188" t="str">
            <v>3</v>
          </cell>
          <cell r="C1188" t="str">
            <v> </v>
          </cell>
          <cell r="D1188" t="str">
            <v> </v>
          </cell>
          <cell r="E1188" t="str">
            <v> </v>
          </cell>
          <cell r="F1188">
            <v>65</v>
          </cell>
          <cell r="G1188">
            <v>-1</v>
          </cell>
          <cell r="H1188" t="str">
            <v>  </v>
          </cell>
        </row>
        <row r="1189">
          <cell r="A1189" t="str">
            <v>Verfahrenstechniker</v>
          </cell>
          <cell r="B1189" t="str">
            <v>2</v>
          </cell>
          <cell r="C1189" t="str">
            <v> </v>
          </cell>
          <cell r="D1189" t="str">
            <v> </v>
          </cell>
          <cell r="E1189" t="str">
            <v> </v>
          </cell>
          <cell r="F1189" t="str">
            <v> </v>
          </cell>
          <cell r="G1189">
            <v>-1</v>
          </cell>
          <cell r="H1189" t="str">
            <v>  </v>
          </cell>
        </row>
        <row r="1190">
          <cell r="A1190" t="str">
            <v>Verfahrenstechniker (ausschließlich verwaltend tätig - Einkommen &gt; 40.000 €)</v>
          </cell>
          <cell r="B1190" t="str">
            <v>1</v>
          </cell>
          <cell r="C1190" t="str">
            <v> </v>
          </cell>
          <cell r="D1190" t="str">
            <v> </v>
          </cell>
          <cell r="E1190" t="str">
            <v> </v>
          </cell>
          <cell r="F1190" t="str">
            <v> </v>
          </cell>
          <cell r="G1190">
            <v>-1</v>
          </cell>
          <cell r="H1190" t="str">
            <v>  </v>
          </cell>
        </row>
        <row r="1191">
          <cell r="A1191" t="str">
            <v>Verfassungsschützer</v>
          </cell>
          <cell r="B1191" t="str">
            <v>2</v>
          </cell>
          <cell r="C1191" t="str">
            <v> </v>
          </cell>
          <cell r="D1191" t="str">
            <v> </v>
          </cell>
          <cell r="E1191" t="str">
            <v> </v>
          </cell>
          <cell r="F1191">
            <v>55</v>
          </cell>
          <cell r="G1191">
            <v>-1</v>
          </cell>
          <cell r="H1191" t="str">
            <v>  </v>
          </cell>
        </row>
        <row r="1192">
          <cell r="A1192" t="str">
            <v>Verkäufer</v>
          </cell>
          <cell r="B1192" t="str">
            <v>2</v>
          </cell>
          <cell r="C1192" t="str">
            <v> </v>
          </cell>
          <cell r="D1192" t="str">
            <v> </v>
          </cell>
          <cell r="E1192" t="str">
            <v> </v>
          </cell>
          <cell r="F1192" t="str">
            <v> </v>
          </cell>
          <cell r="G1192">
            <v>-1</v>
          </cell>
          <cell r="H1192" t="str">
            <v>  </v>
          </cell>
        </row>
        <row r="1193">
          <cell r="A1193" t="str">
            <v>Verkaufsassistent</v>
          </cell>
          <cell r="B1193" t="str">
            <v>2</v>
          </cell>
          <cell r="C1193" t="str">
            <v> </v>
          </cell>
          <cell r="D1193" t="str">
            <v> </v>
          </cell>
          <cell r="E1193" t="str">
            <v> </v>
          </cell>
          <cell r="F1193" t="str">
            <v> </v>
          </cell>
          <cell r="G1193">
            <v>-1</v>
          </cell>
          <cell r="H1193" t="str">
            <v>  </v>
          </cell>
        </row>
        <row r="1194">
          <cell r="A1194" t="str">
            <v>Verkaufsfahrer</v>
          </cell>
          <cell r="B1194" t="str">
            <v>3</v>
          </cell>
          <cell r="C1194" t="str">
            <v> </v>
          </cell>
          <cell r="D1194" t="str">
            <v> </v>
          </cell>
          <cell r="E1194" t="str">
            <v> </v>
          </cell>
          <cell r="F1194">
            <v>65</v>
          </cell>
          <cell r="G1194">
            <v>-1</v>
          </cell>
          <cell r="H1194" t="str">
            <v>  </v>
          </cell>
        </row>
        <row r="1195">
          <cell r="A1195" t="str">
            <v>Verleimer</v>
          </cell>
          <cell r="B1195" t="str">
            <v>3</v>
          </cell>
          <cell r="C1195" t="str">
            <v> </v>
          </cell>
          <cell r="D1195" t="str">
            <v> </v>
          </cell>
          <cell r="E1195" t="str">
            <v> </v>
          </cell>
          <cell r="F1195">
            <v>65</v>
          </cell>
          <cell r="G1195">
            <v>-1</v>
          </cell>
          <cell r="H1195" t="str">
            <v>  </v>
          </cell>
        </row>
        <row r="1196">
          <cell r="A1196" t="str">
            <v>Vermessungsgehilfe</v>
          </cell>
          <cell r="B1196" t="str">
            <v>2</v>
          </cell>
          <cell r="C1196" t="str">
            <v> </v>
          </cell>
          <cell r="D1196" t="str">
            <v> </v>
          </cell>
          <cell r="E1196" t="str">
            <v> </v>
          </cell>
          <cell r="F1196" t="str">
            <v> </v>
          </cell>
          <cell r="G1196">
            <v>-1</v>
          </cell>
          <cell r="H1196" t="str">
            <v>  </v>
          </cell>
        </row>
        <row r="1197">
          <cell r="A1197" t="str">
            <v>Vermessungsingenieur</v>
          </cell>
          <cell r="B1197" t="str">
            <v>1</v>
          </cell>
          <cell r="C1197" t="str">
            <v> </v>
          </cell>
          <cell r="D1197" t="str">
            <v> </v>
          </cell>
          <cell r="E1197" t="str">
            <v> </v>
          </cell>
          <cell r="F1197" t="str">
            <v> </v>
          </cell>
          <cell r="G1197">
            <v>-1</v>
          </cell>
          <cell r="H1197" t="str">
            <v>  </v>
          </cell>
        </row>
        <row r="1198">
          <cell r="A1198" t="str">
            <v>Vermessungstechniker</v>
          </cell>
          <cell r="B1198" t="str">
            <v>2</v>
          </cell>
          <cell r="C1198" t="str">
            <v> </v>
          </cell>
          <cell r="D1198" t="str">
            <v> </v>
          </cell>
          <cell r="E1198" t="str">
            <v> </v>
          </cell>
          <cell r="F1198" t="str">
            <v> </v>
          </cell>
          <cell r="G1198">
            <v>-1</v>
          </cell>
          <cell r="H1198" t="str">
            <v>  </v>
          </cell>
        </row>
        <row r="1199">
          <cell r="A1199" t="str">
            <v>Vermessungstechniker (ausschließlich verwaltend tätig - Einkommen &gt; 40.000 €)</v>
          </cell>
          <cell r="B1199" t="str">
            <v>1</v>
          </cell>
          <cell r="C1199" t="str">
            <v> </v>
          </cell>
          <cell r="D1199" t="str">
            <v> </v>
          </cell>
          <cell r="E1199" t="str">
            <v> </v>
          </cell>
          <cell r="F1199" t="str">
            <v> </v>
          </cell>
          <cell r="G1199">
            <v>-1</v>
          </cell>
          <cell r="H1199" t="str">
            <v>  </v>
          </cell>
        </row>
        <row r="1200">
          <cell r="A1200" t="str">
            <v>Verpackungsmittelmechaniker</v>
          </cell>
          <cell r="B1200" t="str">
            <v>3</v>
          </cell>
          <cell r="C1200" t="str">
            <v> </v>
          </cell>
          <cell r="D1200" t="str">
            <v> </v>
          </cell>
          <cell r="E1200" t="str">
            <v> </v>
          </cell>
          <cell r="F1200">
            <v>65</v>
          </cell>
          <cell r="G1200">
            <v>-1</v>
          </cell>
          <cell r="H1200" t="str">
            <v>  </v>
          </cell>
        </row>
        <row r="1201">
          <cell r="A1201" t="str">
            <v>Versicherungskaufmann (Innendienst)</v>
          </cell>
          <cell r="B1201" t="str">
            <v>1</v>
          </cell>
          <cell r="C1201" t="str">
            <v> </v>
          </cell>
          <cell r="D1201" t="str">
            <v> </v>
          </cell>
          <cell r="E1201" t="str">
            <v> </v>
          </cell>
          <cell r="F1201" t="str">
            <v> </v>
          </cell>
          <cell r="G1201">
            <v>-1</v>
          </cell>
          <cell r="H1201" t="str">
            <v>  </v>
          </cell>
        </row>
        <row r="1202">
          <cell r="A1202" t="str">
            <v>Versicherungskaufmann (mit mehr als 20% Außendienstanteil)</v>
          </cell>
          <cell r="B1202" t="str">
            <v>2</v>
          </cell>
          <cell r="C1202" t="str">
            <v> </v>
          </cell>
          <cell r="D1202" t="str">
            <v> </v>
          </cell>
          <cell r="E1202" t="str">
            <v> </v>
          </cell>
          <cell r="F1202" t="str">
            <v> </v>
          </cell>
          <cell r="G1202">
            <v>-1</v>
          </cell>
          <cell r="H1202" t="str">
            <v>  </v>
          </cell>
        </row>
        <row r="1203">
          <cell r="A1203" t="str">
            <v>Versicherungskaufmann (überwiegend körperlich oder stehend tätig)</v>
          </cell>
          <cell r="B1203" t="str">
            <v>2</v>
          </cell>
          <cell r="C1203" t="str">
            <v> </v>
          </cell>
          <cell r="D1203" t="str">
            <v> </v>
          </cell>
          <cell r="E1203" t="str">
            <v> </v>
          </cell>
          <cell r="F1203" t="str">
            <v> </v>
          </cell>
          <cell r="G1203">
            <v>-1</v>
          </cell>
          <cell r="H1203" t="str">
            <v>  </v>
          </cell>
        </row>
        <row r="1204">
          <cell r="A1204" t="str">
            <v>Versorger - Klärwerk</v>
          </cell>
          <cell r="B1204" t="str">
            <v>3</v>
          </cell>
          <cell r="C1204" t="str">
            <v> </v>
          </cell>
          <cell r="D1204" t="str">
            <v> </v>
          </cell>
          <cell r="E1204" t="str">
            <v> </v>
          </cell>
          <cell r="F1204">
            <v>65</v>
          </cell>
          <cell r="G1204">
            <v>-1</v>
          </cell>
          <cell r="H1204" t="str">
            <v>  </v>
          </cell>
        </row>
        <row r="1205">
          <cell r="A1205" t="str">
            <v>Versorgungsarzt (hauptberuflich)</v>
          </cell>
          <cell r="B1205" t="str">
            <v>1+</v>
          </cell>
          <cell r="C1205" t="str">
            <v> </v>
          </cell>
          <cell r="D1205" t="str">
            <v> </v>
          </cell>
          <cell r="E1205" t="str">
            <v> </v>
          </cell>
          <cell r="F1205" t="str">
            <v> </v>
          </cell>
          <cell r="G1205">
            <v>-1</v>
          </cell>
          <cell r="H1205" t="str">
            <v>  </v>
          </cell>
        </row>
        <row r="1206">
          <cell r="A1206" t="str">
            <v>Versteigerer</v>
          </cell>
          <cell r="B1206" t="str">
            <v>2</v>
          </cell>
          <cell r="C1206" t="str">
            <v> </v>
          </cell>
          <cell r="D1206" t="str">
            <v> </v>
          </cell>
          <cell r="E1206" t="str">
            <v> </v>
          </cell>
          <cell r="F1206" t="str">
            <v> </v>
          </cell>
          <cell r="G1206">
            <v>-1</v>
          </cell>
          <cell r="H1206" t="str">
            <v>FB Bonität</v>
          </cell>
        </row>
        <row r="1207">
          <cell r="A1207" t="str">
            <v>Vertrauensarzt (hauptberuflich)</v>
          </cell>
          <cell r="B1207" t="str">
            <v>1+</v>
          </cell>
          <cell r="C1207" t="str">
            <v> </v>
          </cell>
          <cell r="D1207" t="str">
            <v> </v>
          </cell>
          <cell r="E1207" t="str">
            <v> </v>
          </cell>
          <cell r="F1207" t="str">
            <v> </v>
          </cell>
          <cell r="G1207">
            <v>-1</v>
          </cell>
          <cell r="H1207" t="str">
            <v>  </v>
          </cell>
        </row>
        <row r="1208">
          <cell r="A1208" t="str">
            <v>Verwaltungsfachangestellter (Innendienst)</v>
          </cell>
          <cell r="B1208" t="str">
            <v>1</v>
          </cell>
          <cell r="C1208" t="str">
            <v> </v>
          </cell>
          <cell r="D1208" t="str">
            <v> </v>
          </cell>
          <cell r="E1208" t="str">
            <v> </v>
          </cell>
          <cell r="F1208" t="str">
            <v> </v>
          </cell>
          <cell r="G1208">
            <v>-1</v>
          </cell>
          <cell r="H1208" t="str">
            <v>  </v>
          </cell>
        </row>
        <row r="1209">
          <cell r="A1209" t="str">
            <v>Verwaltungsfachangestellter (mit mehr als 20% Außendienstanteil)</v>
          </cell>
          <cell r="B1209" t="str">
            <v>2</v>
          </cell>
          <cell r="C1209" t="str">
            <v> </v>
          </cell>
          <cell r="D1209" t="str">
            <v> </v>
          </cell>
          <cell r="E1209" t="str">
            <v> </v>
          </cell>
          <cell r="F1209" t="str">
            <v> </v>
          </cell>
          <cell r="G1209">
            <v>-1</v>
          </cell>
          <cell r="H1209" t="str">
            <v>  </v>
          </cell>
        </row>
        <row r="1210">
          <cell r="A1210" t="str">
            <v>Verwaltungsfachangestellter (überwiegend körperlich oder stehend tätig)</v>
          </cell>
          <cell r="B1210" t="str">
            <v>2</v>
          </cell>
          <cell r="C1210" t="str">
            <v> </v>
          </cell>
          <cell r="D1210" t="str">
            <v> </v>
          </cell>
          <cell r="E1210" t="str">
            <v> </v>
          </cell>
          <cell r="F1210" t="str">
            <v> </v>
          </cell>
          <cell r="G1210">
            <v>-1</v>
          </cell>
          <cell r="H1210" t="str">
            <v>  </v>
          </cell>
        </row>
        <row r="1211">
          <cell r="A1211" t="str">
            <v>Veterinärmedizinisch-technischer Assistent</v>
          </cell>
          <cell r="B1211" t="str">
            <v>2</v>
          </cell>
          <cell r="C1211" t="str">
            <v> </v>
          </cell>
          <cell r="D1211" t="str">
            <v> </v>
          </cell>
          <cell r="E1211" t="str">
            <v> </v>
          </cell>
          <cell r="F1211" t="str">
            <v> </v>
          </cell>
          <cell r="G1211">
            <v>-1</v>
          </cell>
          <cell r="H1211" t="str">
            <v>  </v>
          </cell>
        </row>
        <row r="1212">
          <cell r="A1212" t="str">
            <v>Videolaborant</v>
          </cell>
          <cell r="B1212" t="str">
            <v>2</v>
          </cell>
          <cell r="C1212" t="str">
            <v> </v>
          </cell>
          <cell r="D1212" t="str">
            <v> </v>
          </cell>
          <cell r="E1212" t="str">
            <v> </v>
          </cell>
          <cell r="F1212" t="str">
            <v> </v>
          </cell>
          <cell r="G1212">
            <v>-1</v>
          </cell>
          <cell r="H1212" t="str">
            <v>  </v>
          </cell>
        </row>
        <row r="1213">
          <cell r="A1213" t="str">
            <v>Videolaborant (ausschließlich verwaltend tätig - Einkommen &gt; 40.000 €)</v>
          </cell>
          <cell r="B1213" t="str">
            <v>1</v>
          </cell>
          <cell r="C1213" t="str">
            <v> </v>
          </cell>
          <cell r="D1213" t="str">
            <v> </v>
          </cell>
          <cell r="E1213" t="str">
            <v> </v>
          </cell>
          <cell r="F1213" t="str">
            <v> </v>
          </cell>
          <cell r="G1213">
            <v>-1</v>
          </cell>
          <cell r="H1213" t="str">
            <v>  </v>
          </cell>
        </row>
        <row r="1214">
          <cell r="A1214" t="str">
            <v>Viehhändler</v>
          </cell>
          <cell r="B1214" t="str">
            <v>4</v>
          </cell>
          <cell r="C1214" t="str">
            <v> </v>
          </cell>
          <cell r="D1214" t="str">
            <v> </v>
          </cell>
          <cell r="E1214" t="str">
            <v> </v>
          </cell>
          <cell r="F1214">
            <v>65</v>
          </cell>
          <cell r="G1214">
            <v>-1</v>
          </cell>
          <cell r="H1214" t="str">
            <v>  </v>
          </cell>
        </row>
        <row r="1215">
          <cell r="A1215" t="str">
            <v>Visagist</v>
          </cell>
          <cell r="B1215" t="str">
            <v>3</v>
          </cell>
          <cell r="C1215" t="str">
            <v> </v>
          </cell>
          <cell r="D1215" t="str">
            <v> </v>
          </cell>
          <cell r="E1215" t="str">
            <v> </v>
          </cell>
          <cell r="F1215">
            <v>65</v>
          </cell>
          <cell r="G1215">
            <v>-1</v>
          </cell>
          <cell r="H1215" t="str">
            <v>  </v>
          </cell>
        </row>
        <row r="1216">
          <cell r="A1216" t="str">
            <v>Visualizer</v>
          </cell>
          <cell r="B1216" t="str">
            <v>2</v>
          </cell>
          <cell r="C1216" t="str">
            <v> </v>
          </cell>
          <cell r="D1216" t="str">
            <v> </v>
          </cell>
          <cell r="E1216" t="str">
            <v> </v>
          </cell>
          <cell r="F1216" t="str">
            <v> </v>
          </cell>
          <cell r="G1216">
            <v>-1</v>
          </cell>
          <cell r="H1216" t="str">
            <v>  </v>
          </cell>
        </row>
        <row r="1217">
          <cell r="A1217" t="str">
            <v>Volkswirt (Diplom)</v>
          </cell>
          <cell r="B1217" t="str">
            <v>1</v>
          </cell>
          <cell r="C1217" t="str">
            <v> </v>
          </cell>
          <cell r="D1217" t="str">
            <v> </v>
          </cell>
          <cell r="E1217" t="str">
            <v> </v>
          </cell>
          <cell r="F1217" t="str">
            <v> </v>
          </cell>
          <cell r="G1217">
            <v>-1</v>
          </cell>
          <cell r="H1217" t="str">
            <v>  </v>
          </cell>
        </row>
        <row r="1218">
          <cell r="A1218" t="str">
            <v>Vollzugsbeamter</v>
          </cell>
          <cell r="B1218" t="str">
            <v>2</v>
          </cell>
          <cell r="C1218" t="str">
            <v> </v>
          </cell>
          <cell r="D1218" t="str">
            <v> </v>
          </cell>
          <cell r="E1218" t="str">
            <v> </v>
          </cell>
          <cell r="F1218">
            <v>55</v>
          </cell>
          <cell r="G1218">
            <v>-1</v>
          </cell>
          <cell r="H1218" t="str">
            <v>  </v>
          </cell>
        </row>
        <row r="1219">
          <cell r="A1219" t="str">
            <v>Voltigierwart</v>
          </cell>
          <cell r="B1219" t="str">
            <v>3</v>
          </cell>
          <cell r="C1219" t="str">
            <v> </v>
          </cell>
          <cell r="D1219" t="str">
            <v> </v>
          </cell>
          <cell r="E1219" t="str">
            <v> </v>
          </cell>
          <cell r="F1219">
            <v>65</v>
          </cell>
          <cell r="G1219">
            <v>-1</v>
          </cell>
          <cell r="H1219" t="str">
            <v>  </v>
          </cell>
        </row>
        <row r="1220">
          <cell r="A1220" t="str">
            <v>Vor- u. Frühgeschichtler - Ausland</v>
          </cell>
          <cell r="B1220" t="str">
            <v>2</v>
          </cell>
          <cell r="C1220" t="str">
            <v> </v>
          </cell>
          <cell r="D1220" t="str">
            <v> </v>
          </cell>
          <cell r="E1220" t="str">
            <v> </v>
          </cell>
          <cell r="F1220" t="str">
            <v> </v>
          </cell>
          <cell r="G1220">
            <v>-1</v>
          </cell>
          <cell r="H1220" t="str">
            <v>FB Ausland</v>
          </cell>
        </row>
        <row r="1221">
          <cell r="A1221" t="str">
            <v>Vor- u. Frühgeschichtler (Kunsthistoriker)</v>
          </cell>
          <cell r="B1221" t="str">
            <v>2</v>
          </cell>
          <cell r="C1221" t="str">
            <v> </v>
          </cell>
          <cell r="D1221" t="str">
            <v> </v>
          </cell>
          <cell r="E1221" t="str">
            <v> </v>
          </cell>
          <cell r="F1221" t="str">
            <v> </v>
          </cell>
          <cell r="G1221">
            <v>-1</v>
          </cell>
          <cell r="H1221" t="str">
            <v>  </v>
          </cell>
        </row>
        <row r="1222">
          <cell r="A1222" t="str">
            <v>Vor- u. Frühgeschichtler (Kunsthistoriker)(ausschl.verw.tätig - Ek&gt;40.000€)</v>
          </cell>
          <cell r="B1222" t="str">
            <v>1</v>
          </cell>
          <cell r="C1222" t="str">
            <v> </v>
          </cell>
          <cell r="D1222" t="str">
            <v> </v>
          </cell>
          <cell r="E1222" t="str">
            <v> </v>
          </cell>
          <cell r="F1222" t="str">
            <v> </v>
          </cell>
          <cell r="G1222">
            <v>-1</v>
          </cell>
          <cell r="H1222" t="str">
            <v>  </v>
          </cell>
        </row>
        <row r="1223">
          <cell r="A1223" t="str">
            <v>Vorarbeiter (Bau, Holz, Metall usw.)</v>
          </cell>
          <cell r="B1223" t="str">
            <v>3</v>
          </cell>
          <cell r="C1223" t="str">
            <v> </v>
          </cell>
          <cell r="D1223" t="str">
            <v> </v>
          </cell>
          <cell r="E1223" t="str">
            <v> </v>
          </cell>
          <cell r="F1223">
            <v>65</v>
          </cell>
          <cell r="G1223">
            <v>-1</v>
          </cell>
          <cell r="H1223" t="str">
            <v>  </v>
          </cell>
        </row>
        <row r="1224">
          <cell r="A1224" t="str">
            <v>Vorpolierer</v>
          </cell>
          <cell r="B1224" t="str">
            <v>3</v>
          </cell>
          <cell r="C1224" t="str">
            <v> </v>
          </cell>
          <cell r="D1224" t="str">
            <v> </v>
          </cell>
          <cell r="E1224" t="str">
            <v> </v>
          </cell>
          <cell r="F1224">
            <v>65</v>
          </cell>
          <cell r="G1224">
            <v>-1</v>
          </cell>
          <cell r="H1224" t="str">
            <v>  </v>
          </cell>
        </row>
        <row r="1225">
          <cell r="A1225" t="str">
            <v>Vorstandsmitglied von Wirtschaftsunternehmen (Akademiker)</v>
          </cell>
          <cell r="B1225" t="str">
            <v>1+</v>
          </cell>
          <cell r="C1225" t="str">
            <v> </v>
          </cell>
          <cell r="D1225" t="str">
            <v> </v>
          </cell>
          <cell r="E1225" t="str">
            <v> </v>
          </cell>
          <cell r="F1225" t="str">
            <v> </v>
          </cell>
          <cell r="G1225">
            <v>-1</v>
          </cell>
          <cell r="H1225" t="str">
            <v>  </v>
          </cell>
        </row>
        <row r="1226">
          <cell r="A1226" t="str">
            <v>Vulkaniseur</v>
          </cell>
          <cell r="B1226" t="str">
            <v>3</v>
          </cell>
          <cell r="C1226" t="str">
            <v> </v>
          </cell>
          <cell r="D1226" t="str">
            <v> </v>
          </cell>
          <cell r="E1226" t="str">
            <v> </v>
          </cell>
          <cell r="F1226">
            <v>65</v>
          </cell>
          <cell r="G1226">
            <v>-1</v>
          </cell>
          <cell r="H1226" t="str">
            <v>  </v>
          </cell>
        </row>
        <row r="1227">
          <cell r="A1227" t="str">
            <v>Wachmann (ohne Waffen)</v>
          </cell>
          <cell r="B1227" t="str">
            <v>2</v>
          </cell>
          <cell r="C1227" t="str">
            <v> </v>
          </cell>
          <cell r="D1227" t="str">
            <v> </v>
          </cell>
          <cell r="E1227" t="str">
            <v> </v>
          </cell>
          <cell r="F1227">
            <v>65</v>
          </cell>
          <cell r="G1227">
            <v>-1</v>
          </cell>
          <cell r="H1227" t="str">
            <v>  </v>
          </cell>
        </row>
        <row r="1228">
          <cell r="A1228" t="str">
            <v>Waldfacharbeiter</v>
          </cell>
          <cell r="B1228" t="str">
            <v>3</v>
          </cell>
          <cell r="C1228" t="str">
            <v> </v>
          </cell>
          <cell r="D1228" t="str">
            <v> </v>
          </cell>
          <cell r="E1228" t="str">
            <v> </v>
          </cell>
          <cell r="F1228">
            <v>65</v>
          </cell>
          <cell r="G1228">
            <v>-1</v>
          </cell>
          <cell r="H1228" t="str">
            <v>  </v>
          </cell>
        </row>
        <row r="1229">
          <cell r="A1229" t="str">
            <v>Walzwerker</v>
          </cell>
          <cell r="B1229" t="str">
            <v>3</v>
          </cell>
          <cell r="C1229" t="str">
            <v> </v>
          </cell>
          <cell r="D1229" t="str">
            <v> </v>
          </cell>
          <cell r="E1229" t="str">
            <v> </v>
          </cell>
          <cell r="F1229">
            <v>65</v>
          </cell>
          <cell r="G1229">
            <v>-1</v>
          </cell>
          <cell r="H1229" t="str">
            <v>  </v>
          </cell>
        </row>
        <row r="1230">
          <cell r="A1230" t="str">
            <v>Warenkaufmann (Groß- u. Einzelhandel)</v>
          </cell>
          <cell r="B1230" t="str">
            <v>2</v>
          </cell>
          <cell r="C1230" t="str">
            <v> </v>
          </cell>
          <cell r="D1230" t="str">
            <v> </v>
          </cell>
          <cell r="E1230" t="str">
            <v> </v>
          </cell>
          <cell r="F1230" t="str">
            <v> </v>
          </cell>
          <cell r="G1230">
            <v>-1</v>
          </cell>
          <cell r="H1230" t="str">
            <v>  </v>
          </cell>
        </row>
        <row r="1231">
          <cell r="A1231" t="str">
            <v>Warenkaufmann (Innendienst)</v>
          </cell>
          <cell r="B1231" t="str">
            <v>1</v>
          </cell>
          <cell r="C1231" t="str">
            <v> </v>
          </cell>
          <cell r="D1231" t="str">
            <v> </v>
          </cell>
          <cell r="E1231" t="str">
            <v> </v>
          </cell>
          <cell r="F1231" t="str">
            <v> </v>
          </cell>
          <cell r="G1231">
            <v>-1</v>
          </cell>
          <cell r="H1231" t="str">
            <v>  </v>
          </cell>
        </row>
        <row r="1232">
          <cell r="A1232" t="str">
            <v>Warenkaufmann (mit mehr als 20% Außendienstanteil)</v>
          </cell>
          <cell r="B1232" t="str">
            <v>2</v>
          </cell>
          <cell r="C1232" t="str">
            <v> </v>
          </cell>
          <cell r="D1232" t="str">
            <v> </v>
          </cell>
          <cell r="E1232" t="str">
            <v> </v>
          </cell>
          <cell r="F1232" t="str">
            <v> </v>
          </cell>
          <cell r="G1232">
            <v>-1</v>
          </cell>
          <cell r="H1232" t="str">
            <v>  </v>
          </cell>
        </row>
        <row r="1233">
          <cell r="A1233" t="str">
            <v>Warenkaufmann (überwiegend körperlich oder stehend tätig)</v>
          </cell>
          <cell r="B1233" t="str">
            <v>2</v>
          </cell>
          <cell r="C1233" t="str">
            <v> </v>
          </cell>
          <cell r="D1233" t="str">
            <v> </v>
          </cell>
          <cell r="E1233" t="str">
            <v> </v>
          </cell>
          <cell r="F1233" t="str">
            <v> </v>
          </cell>
          <cell r="G1233">
            <v>-1</v>
          </cell>
          <cell r="H1233" t="str">
            <v>  </v>
          </cell>
        </row>
        <row r="1234">
          <cell r="A1234" t="str">
            <v>Wasserbauwerker</v>
          </cell>
          <cell r="B1234" t="str">
            <v>3</v>
          </cell>
          <cell r="C1234" t="str">
            <v> </v>
          </cell>
          <cell r="D1234" t="str">
            <v> </v>
          </cell>
          <cell r="E1234" t="str">
            <v> </v>
          </cell>
          <cell r="F1234">
            <v>65</v>
          </cell>
          <cell r="G1234">
            <v>-1</v>
          </cell>
          <cell r="H1234" t="str">
            <v>  </v>
          </cell>
        </row>
        <row r="1235">
          <cell r="A1235" t="str">
            <v>Wasserwart</v>
          </cell>
          <cell r="B1235" t="str">
            <v>3</v>
          </cell>
          <cell r="C1235" t="str">
            <v> </v>
          </cell>
          <cell r="D1235" t="str">
            <v> </v>
          </cell>
          <cell r="E1235" t="str">
            <v> </v>
          </cell>
          <cell r="F1235">
            <v>65</v>
          </cell>
          <cell r="G1235">
            <v>-1</v>
          </cell>
          <cell r="H1235" t="str">
            <v>  </v>
          </cell>
        </row>
        <row r="1236">
          <cell r="A1236" t="str">
            <v>Web-Designer</v>
          </cell>
          <cell r="B1236" t="str">
            <v>2</v>
          </cell>
          <cell r="C1236" t="str">
            <v> </v>
          </cell>
          <cell r="D1236" t="str">
            <v> </v>
          </cell>
          <cell r="E1236" t="str">
            <v> </v>
          </cell>
          <cell r="F1236">
            <v>65</v>
          </cell>
          <cell r="G1236">
            <v>-1</v>
          </cell>
          <cell r="H1236" t="str">
            <v>  </v>
          </cell>
        </row>
        <row r="1237">
          <cell r="A1237" t="str">
            <v>Weber</v>
          </cell>
          <cell r="B1237" t="str">
            <v>3</v>
          </cell>
          <cell r="C1237" t="str">
            <v> </v>
          </cell>
          <cell r="D1237" t="str">
            <v> </v>
          </cell>
          <cell r="E1237" t="str">
            <v> </v>
          </cell>
          <cell r="F1237">
            <v>65</v>
          </cell>
          <cell r="G1237">
            <v>-1</v>
          </cell>
          <cell r="H1237" t="str">
            <v>  </v>
          </cell>
        </row>
        <row r="1238">
          <cell r="A1238" t="str">
            <v>Wehrpflichtiger (ohne vorherigen Beruf)</v>
          </cell>
          <cell r="B1238" t="str">
            <v>3</v>
          </cell>
          <cell r="C1238" t="str">
            <v> </v>
          </cell>
          <cell r="D1238" t="str">
            <v> </v>
          </cell>
          <cell r="E1238" t="str">
            <v> </v>
          </cell>
          <cell r="F1238">
            <v>65</v>
          </cell>
          <cell r="G1238">
            <v>18000</v>
          </cell>
          <cell r="H1238" t="str">
            <v>  </v>
          </cell>
        </row>
        <row r="1239">
          <cell r="A1239" t="str">
            <v>Weinbauer</v>
          </cell>
          <cell r="B1239" t="str">
            <v>3</v>
          </cell>
          <cell r="C1239" t="str">
            <v> </v>
          </cell>
          <cell r="D1239" t="str">
            <v> </v>
          </cell>
          <cell r="E1239" t="str">
            <v> </v>
          </cell>
          <cell r="F1239">
            <v>65</v>
          </cell>
          <cell r="G1239">
            <v>-1</v>
          </cell>
          <cell r="H1239" t="str">
            <v>  </v>
          </cell>
        </row>
        <row r="1240">
          <cell r="A1240" t="str">
            <v>Weinbautechniker</v>
          </cell>
          <cell r="B1240" t="str">
            <v>3</v>
          </cell>
          <cell r="C1240" t="str">
            <v> </v>
          </cell>
          <cell r="D1240" t="str">
            <v> </v>
          </cell>
          <cell r="E1240" t="str">
            <v> </v>
          </cell>
          <cell r="F1240">
            <v>65</v>
          </cell>
          <cell r="G1240">
            <v>-1</v>
          </cell>
          <cell r="H1240" t="str">
            <v>  </v>
          </cell>
        </row>
        <row r="1241">
          <cell r="A1241" t="str">
            <v>Weinhändler</v>
          </cell>
          <cell r="B1241" t="str">
            <v>3</v>
          </cell>
          <cell r="C1241" t="str">
            <v> </v>
          </cell>
          <cell r="D1241" t="str">
            <v> </v>
          </cell>
          <cell r="E1241" t="str">
            <v> </v>
          </cell>
          <cell r="F1241">
            <v>65</v>
          </cell>
          <cell r="G1241">
            <v>-1</v>
          </cell>
          <cell r="H1241" t="str">
            <v>  </v>
          </cell>
        </row>
        <row r="1242">
          <cell r="A1242" t="str">
            <v>Weinkellner</v>
          </cell>
          <cell r="B1242" t="str">
            <v>3</v>
          </cell>
          <cell r="C1242" t="str">
            <v> </v>
          </cell>
          <cell r="D1242" t="str">
            <v> </v>
          </cell>
          <cell r="E1242" t="str">
            <v> </v>
          </cell>
          <cell r="F1242">
            <v>65</v>
          </cell>
          <cell r="G1242">
            <v>-1</v>
          </cell>
          <cell r="H1242" t="str">
            <v>  </v>
          </cell>
        </row>
        <row r="1243">
          <cell r="A1243" t="str">
            <v>Weinküfer</v>
          </cell>
          <cell r="B1243" t="str">
            <v>3</v>
          </cell>
          <cell r="C1243" t="str">
            <v> </v>
          </cell>
          <cell r="D1243" t="str">
            <v> </v>
          </cell>
          <cell r="E1243" t="str">
            <v> </v>
          </cell>
          <cell r="F1243">
            <v>65</v>
          </cell>
          <cell r="G1243">
            <v>-1</v>
          </cell>
          <cell r="H1243" t="str">
            <v>  </v>
          </cell>
        </row>
        <row r="1244">
          <cell r="A1244" t="str">
            <v>Werbeassistent</v>
          </cell>
          <cell r="B1244" t="str">
            <v>2</v>
          </cell>
          <cell r="C1244" t="str">
            <v> </v>
          </cell>
          <cell r="D1244" t="str">
            <v> </v>
          </cell>
          <cell r="E1244" t="str">
            <v> </v>
          </cell>
          <cell r="F1244" t="str">
            <v> </v>
          </cell>
          <cell r="G1244">
            <v>-1</v>
          </cell>
          <cell r="H1244" t="str">
            <v>  </v>
          </cell>
        </row>
        <row r="1245">
          <cell r="A1245" t="str">
            <v>Werbeassistent (ausschließlich verwaltend tätig - Einkommen &gt; 40.000 €)</v>
          </cell>
          <cell r="B1245" t="str">
            <v>1</v>
          </cell>
          <cell r="C1245" t="str">
            <v> </v>
          </cell>
          <cell r="D1245" t="str">
            <v> </v>
          </cell>
          <cell r="E1245" t="str">
            <v> </v>
          </cell>
          <cell r="F1245" t="str">
            <v> </v>
          </cell>
          <cell r="G1245">
            <v>-1</v>
          </cell>
          <cell r="H1245" t="str">
            <v>  </v>
          </cell>
        </row>
        <row r="1246">
          <cell r="A1246" t="str">
            <v>Werbefachmann</v>
          </cell>
          <cell r="B1246" t="str">
            <v>2</v>
          </cell>
          <cell r="C1246" t="str">
            <v> </v>
          </cell>
          <cell r="D1246" t="str">
            <v> </v>
          </cell>
          <cell r="E1246" t="str">
            <v> </v>
          </cell>
          <cell r="F1246" t="str">
            <v> </v>
          </cell>
          <cell r="G1246">
            <v>-1</v>
          </cell>
          <cell r="H1246" t="str">
            <v>  </v>
          </cell>
        </row>
        <row r="1247">
          <cell r="A1247" t="str">
            <v>Werbefachmann (ausschließlich verwaltend tätig - Einkommen &gt; 40.000 €)</v>
          </cell>
          <cell r="B1247" t="str">
            <v>1</v>
          </cell>
          <cell r="C1247" t="str">
            <v> </v>
          </cell>
          <cell r="D1247" t="str">
            <v> </v>
          </cell>
          <cell r="E1247" t="str">
            <v> </v>
          </cell>
          <cell r="F1247" t="str">
            <v> </v>
          </cell>
          <cell r="G1247">
            <v>-1</v>
          </cell>
          <cell r="H1247" t="str">
            <v>  </v>
          </cell>
        </row>
        <row r="1248">
          <cell r="A1248" t="str">
            <v>Werbefotograf</v>
          </cell>
          <cell r="B1248" t="str">
            <v>2</v>
          </cell>
          <cell r="C1248" t="str">
            <v> </v>
          </cell>
          <cell r="D1248" t="str">
            <v> </v>
          </cell>
          <cell r="E1248" t="str">
            <v> </v>
          </cell>
          <cell r="F1248" t="str">
            <v> </v>
          </cell>
          <cell r="G1248">
            <v>-1</v>
          </cell>
          <cell r="H1248" t="str">
            <v>FB Ausland</v>
          </cell>
        </row>
        <row r="1249">
          <cell r="A1249" t="str">
            <v>Werbekaufmann (Innendienst)</v>
          </cell>
          <cell r="B1249" t="str">
            <v>1</v>
          </cell>
          <cell r="C1249" t="str">
            <v> </v>
          </cell>
          <cell r="D1249" t="str">
            <v> </v>
          </cell>
          <cell r="E1249" t="str">
            <v> </v>
          </cell>
          <cell r="F1249" t="str">
            <v> </v>
          </cell>
          <cell r="G1249">
            <v>-1</v>
          </cell>
          <cell r="H1249" t="str">
            <v>  </v>
          </cell>
        </row>
        <row r="1250">
          <cell r="A1250" t="str">
            <v>Werbekaufmann (mit mehr als 20% Außendienstanteil)</v>
          </cell>
          <cell r="B1250" t="str">
            <v>2</v>
          </cell>
          <cell r="C1250" t="str">
            <v> </v>
          </cell>
          <cell r="D1250" t="str">
            <v> </v>
          </cell>
          <cell r="E1250" t="str">
            <v> </v>
          </cell>
          <cell r="F1250" t="str">
            <v> </v>
          </cell>
          <cell r="G1250">
            <v>-1</v>
          </cell>
          <cell r="H1250" t="str">
            <v>  </v>
          </cell>
        </row>
        <row r="1251">
          <cell r="A1251" t="str">
            <v>Werbekaufmann (überwiegend körperlich oder stehend tätig)</v>
          </cell>
          <cell r="B1251" t="str">
            <v>2</v>
          </cell>
          <cell r="C1251" t="str">
            <v> </v>
          </cell>
          <cell r="D1251" t="str">
            <v> </v>
          </cell>
          <cell r="E1251" t="str">
            <v> </v>
          </cell>
          <cell r="F1251" t="str">
            <v> </v>
          </cell>
          <cell r="G1251">
            <v>-1</v>
          </cell>
          <cell r="H1251" t="str">
            <v>  </v>
          </cell>
        </row>
        <row r="1252">
          <cell r="A1252" t="str">
            <v>Werkführer</v>
          </cell>
          <cell r="B1252" t="str">
            <v>3</v>
          </cell>
          <cell r="C1252" t="str">
            <v> </v>
          </cell>
          <cell r="D1252" t="str">
            <v>1,2</v>
          </cell>
          <cell r="E1252" t="str">
            <v> </v>
          </cell>
          <cell r="F1252">
            <v>65</v>
          </cell>
          <cell r="G1252">
            <v>-1</v>
          </cell>
          <cell r="H1252" t="str">
            <v>  </v>
          </cell>
        </row>
        <row r="1253">
          <cell r="A1253" t="str">
            <v>Werksarzt</v>
          </cell>
          <cell r="B1253" t="str">
            <v>1+</v>
          </cell>
          <cell r="C1253" t="str">
            <v> </v>
          </cell>
          <cell r="D1253" t="str">
            <v> </v>
          </cell>
          <cell r="E1253" t="str">
            <v> </v>
          </cell>
          <cell r="F1253" t="str">
            <v> </v>
          </cell>
          <cell r="G1253">
            <v>-1</v>
          </cell>
          <cell r="H1253" t="str">
            <v>  </v>
          </cell>
        </row>
        <row r="1254">
          <cell r="A1254" t="str">
            <v>Werkschutzfachkraft</v>
          </cell>
          <cell r="B1254" t="str">
            <v>3</v>
          </cell>
          <cell r="C1254" t="str">
            <v> </v>
          </cell>
          <cell r="D1254" t="str">
            <v> </v>
          </cell>
          <cell r="E1254" t="str">
            <v> </v>
          </cell>
          <cell r="F1254">
            <v>65</v>
          </cell>
          <cell r="G1254">
            <v>-1</v>
          </cell>
          <cell r="H1254" t="str">
            <v>  </v>
          </cell>
        </row>
        <row r="1255">
          <cell r="A1255" t="str">
            <v>Werksetzer</v>
          </cell>
          <cell r="B1255" t="str">
            <v>2</v>
          </cell>
          <cell r="C1255" t="str">
            <v> </v>
          </cell>
          <cell r="D1255" t="str">
            <v> </v>
          </cell>
          <cell r="E1255" t="str">
            <v> </v>
          </cell>
          <cell r="F1255" t="str">
            <v> </v>
          </cell>
          <cell r="G1255">
            <v>-1</v>
          </cell>
          <cell r="H1255" t="str">
            <v>  </v>
          </cell>
        </row>
        <row r="1256">
          <cell r="A1256" t="str">
            <v>Werksfeuerwehr</v>
          </cell>
          <cell r="B1256" t="str">
            <v>4</v>
          </cell>
          <cell r="C1256" t="str">
            <v> </v>
          </cell>
          <cell r="D1256" t="str">
            <v>1,2</v>
          </cell>
          <cell r="E1256" t="str">
            <v> </v>
          </cell>
          <cell r="F1256">
            <v>55</v>
          </cell>
          <cell r="G1256">
            <v>-1</v>
          </cell>
          <cell r="H1256" t="str">
            <v>  </v>
          </cell>
        </row>
        <row r="1257">
          <cell r="A1257" t="str">
            <v>Werkssanitäter</v>
          </cell>
          <cell r="B1257" t="str">
            <v>3</v>
          </cell>
          <cell r="C1257" t="str">
            <v> </v>
          </cell>
          <cell r="D1257" t="str">
            <v> </v>
          </cell>
          <cell r="E1257" t="str">
            <v> </v>
          </cell>
          <cell r="F1257">
            <v>65</v>
          </cell>
          <cell r="G1257">
            <v>-1</v>
          </cell>
          <cell r="H1257" t="str">
            <v>  </v>
          </cell>
        </row>
        <row r="1258">
          <cell r="A1258" t="str">
            <v>Werkstättenleiter</v>
          </cell>
          <cell r="B1258" t="str">
            <v>3</v>
          </cell>
          <cell r="C1258" t="str">
            <v> </v>
          </cell>
          <cell r="D1258" t="str">
            <v> </v>
          </cell>
          <cell r="E1258" t="str">
            <v> </v>
          </cell>
          <cell r="F1258">
            <v>65</v>
          </cell>
          <cell r="G1258">
            <v>-1</v>
          </cell>
          <cell r="H1258" t="str">
            <v>  </v>
          </cell>
        </row>
        <row r="1259">
          <cell r="A1259" t="str">
            <v>Werkstoffprüfer (Chemiearbeiter)</v>
          </cell>
          <cell r="B1259" t="str">
            <v>3</v>
          </cell>
          <cell r="C1259" t="str">
            <v>2</v>
          </cell>
          <cell r="D1259" t="str">
            <v>1,2</v>
          </cell>
          <cell r="E1259" t="str">
            <v> </v>
          </cell>
          <cell r="F1259">
            <v>65</v>
          </cell>
          <cell r="G1259">
            <v>-1</v>
          </cell>
          <cell r="H1259" t="str">
            <v>  </v>
          </cell>
        </row>
        <row r="1260">
          <cell r="A1260" t="str">
            <v>Werkstoffprüfer (Physik)</v>
          </cell>
          <cell r="B1260" t="str">
            <v>3</v>
          </cell>
          <cell r="C1260" t="str">
            <v> </v>
          </cell>
          <cell r="D1260" t="str">
            <v> </v>
          </cell>
          <cell r="E1260" t="str">
            <v> </v>
          </cell>
          <cell r="F1260">
            <v>65</v>
          </cell>
          <cell r="G1260">
            <v>-1</v>
          </cell>
          <cell r="H1260" t="str">
            <v>  </v>
          </cell>
        </row>
        <row r="1261">
          <cell r="A1261" t="str">
            <v>Werkzeugmacher</v>
          </cell>
          <cell r="B1261" t="str">
            <v>3</v>
          </cell>
          <cell r="C1261" t="str">
            <v> </v>
          </cell>
          <cell r="D1261" t="str">
            <v> </v>
          </cell>
          <cell r="E1261" t="str">
            <v> </v>
          </cell>
          <cell r="F1261">
            <v>65</v>
          </cell>
          <cell r="G1261">
            <v>-1</v>
          </cell>
          <cell r="H1261" t="str">
            <v>  </v>
          </cell>
        </row>
        <row r="1262">
          <cell r="A1262" t="str">
            <v>Werkzeugmechaniker</v>
          </cell>
          <cell r="B1262" t="str">
            <v>3</v>
          </cell>
          <cell r="C1262" t="str">
            <v> </v>
          </cell>
          <cell r="D1262" t="str">
            <v> </v>
          </cell>
          <cell r="E1262" t="str">
            <v> </v>
          </cell>
          <cell r="F1262">
            <v>65</v>
          </cell>
          <cell r="G1262">
            <v>-1</v>
          </cell>
          <cell r="H1262" t="str">
            <v>  </v>
          </cell>
        </row>
        <row r="1263">
          <cell r="A1263" t="str">
            <v>Wertpapier-/Devisenhändler</v>
          </cell>
          <cell r="B1263" t="str">
            <v>2</v>
          </cell>
          <cell r="C1263" t="str">
            <v> </v>
          </cell>
          <cell r="D1263" t="str">
            <v> </v>
          </cell>
          <cell r="E1263" t="str">
            <v> </v>
          </cell>
          <cell r="F1263">
            <v>65</v>
          </cell>
          <cell r="G1263">
            <v>-1</v>
          </cell>
          <cell r="H1263" t="str">
            <v>  </v>
          </cell>
        </row>
        <row r="1264">
          <cell r="A1264" t="str">
            <v>Werttransportfahrer</v>
          </cell>
          <cell r="B1264" t="str">
            <v>4</v>
          </cell>
          <cell r="C1264" t="str">
            <v>3</v>
          </cell>
          <cell r="D1264" t="str">
            <v>2,4</v>
          </cell>
          <cell r="E1264" t="str">
            <v> </v>
          </cell>
          <cell r="F1264">
            <v>65</v>
          </cell>
          <cell r="G1264">
            <v>-1</v>
          </cell>
          <cell r="H1264" t="str">
            <v>  </v>
          </cell>
        </row>
        <row r="1265">
          <cell r="A1265" t="str">
            <v>Wiegemeister</v>
          </cell>
          <cell r="B1265" t="str">
            <v>3</v>
          </cell>
          <cell r="C1265" t="str">
            <v> </v>
          </cell>
          <cell r="D1265" t="str">
            <v> </v>
          </cell>
          <cell r="E1265" t="str">
            <v> </v>
          </cell>
          <cell r="F1265">
            <v>65</v>
          </cell>
          <cell r="G1265">
            <v>-1</v>
          </cell>
          <cell r="H1265" t="str">
            <v>  </v>
          </cell>
        </row>
        <row r="1266">
          <cell r="A1266" t="str">
            <v>Winzer</v>
          </cell>
          <cell r="B1266" t="str">
            <v>3</v>
          </cell>
          <cell r="C1266" t="str">
            <v> </v>
          </cell>
          <cell r="D1266" t="str">
            <v> </v>
          </cell>
          <cell r="E1266" t="str">
            <v> </v>
          </cell>
          <cell r="F1266">
            <v>65</v>
          </cell>
          <cell r="G1266">
            <v>-1</v>
          </cell>
          <cell r="H1266" t="str">
            <v>  </v>
          </cell>
        </row>
        <row r="1267">
          <cell r="A1267" t="str">
            <v>Wirtschafter</v>
          </cell>
          <cell r="B1267" t="str">
            <v>3</v>
          </cell>
          <cell r="C1267" t="str">
            <v> </v>
          </cell>
          <cell r="D1267" t="str">
            <v> </v>
          </cell>
          <cell r="E1267" t="str">
            <v> </v>
          </cell>
          <cell r="F1267">
            <v>65</v>
          </cell>
          <cell r="G1267">
            <v>-1</v>
          </cell>
          <cell r="H1267" t="str">
            <v>  </v>
          </cell>
        </row>
        <row r="1268">
          <cell r="A1268" t="str">
            <v>Wirtschafter (Hauswirtschafter)</v>
          </cell>
          <cell r="B1268" t="str">
            <v>2</v>
          </cell>
          <cell r="C1268" t="str">
            <v> </v>
          </cell>
          <cell r="D1268" t="str">
            <v> </v>
          </cell>
          <cell r="E1268" t="str">
            <v> </v>
          </cell>
          <cell r="F1268" t="str">
            <v> </v>
          </cell>
          <cell r="G1268">
            <v>-1</v>
          </cell>
          <cell r="H1268" t="str">
            <v>  </v>
          </cell>
        </row>
        <row r="1269">
          <cell r="A1269" t="str">
            <v>Wirtschaftsprüfer</v>
          </cell>
          <cell r="B1269" t="str">
            <v>1+</v>
          </cell>
          <cell r="C1269" t="str">
            <v> </v>
          </cell>
          <cell r="D1269" t="str">
            <v> </v>
          </cell>
          <cell r="E1269" t="str">
            <v> </v>
          </cell>
          <cell r="F1269" t="str">
            <v> </v>
          </cell>
          <cell r="G1269">
            <v>-1</v>
          </cell>
          <cell r="H1269" t="str">
            <v>  </v>
          </cell>
        </row>
        <row r="1270">
          <cell r="A1270" t="str">
            <v>Wirtschaftstreuhänder</v>
          </cell>
          <cell r="B1270" t="str">
            <v>1</v>
          </cell>
          <cell r="C1270" t="str">
            <v> </v>
          </cell>
          <cell r="D1270" t="str">
            <v> </v>
          </cell>
          <cell r="E1270" t="str">
            <v> </v>
          </cell>
          <cell r="F1270" t="str">
            <v> </v>
          </cell>
          <cell r="G1270">
            <v>-1</v>
          </cell>
          <cell r="H1270" t="str">
            <v>  </v>
          </cell>
        </row>
        <row r="1271">
          <cell r="A1271" t="str">
            <v>Wulstabschneider</v>
          </cell>
          <cell r="B1271" t="str">
            <v>3</v>
          </cell>
          <cell r="C1271" t="str">
            <v> </v>
          </cell>
          <cell r="D1271" t="str">
            <v> </v>
          </cell>
          <cell r="E1271" t="str">
            <v> </v>
          </cell>
          <cell r="F1271">
            <v>65</v>
          </cell>
          <cell r="G1271">
            <v>-1</v>
          </cell>
          <cell r="H1271" t="str">
            <v>  </v>
          </cell>
        </row>
        <row r="1272">
          <cell r="A1272" t="str">
            <v>Wurstkocher</v>
          </cell>
          <cell r="B1272" t="str">
            <v>3</v>
          </cell>
          <cell r="C1272" t="str">
            <v> </v>
          </cell>
          <cell r="D1272" t="str">
            <v> </v>
          </cell>
          <cell r="E1272" t="str">
            <v> </v>
          </cell>
          <cell r="F1272">
            <v>65</v>
          </cell>
          <cell r="G1272">
            <v>-1</v>
          </cell>
          <cell r="H1272" t="str">
            <v>  </v>
          </cell>
        </row>
        <row r="1273">
          <cell r="A1273" t="str">
            <v>Zahnarzt</v>
          </cell>
          <cell r="B1273" t="str">
            <v>1</v>
          </cell>
          <cell r="C1273" t="str">
            <v> </v>
          </cell>
          <cell r="D1273" t="str">
            <v> </v>
          </cell>
          <cell r="E1273" t="str">
            <v> </v>
          </cell>
          <cell r="F1273" t="str">
            <v> </v>
          </cell>
          <cell r="G1273">
            <v>-1</v>
          </cell>
          <cell r="H1273" t="str">
            <v>  </v>
          </cell>
        </row>
        <row r="1274">
          <cell r="A1274" t="str">
            <v>Zahnarzt für Oralchirurgie</v>
          </cell>
          <cell r="B1274" t="str">
            <v>1</v>
          </cell>
          <cell r="C1274" t="str">
            <v> </v>
          </cell>
          <cell r="D1274" t="str">
            <v> </v>
          </cell>
          <cell r="E1274" t="str">
            <v> </v>
          </cell>
          <cell r="F1274" t="str">
            <v> </v>
          </cell>
          <cell r="G1274">
            <v>-1</v>
          </cell>
          <cell r="H1274" t="str">
            <v>  </v>
          </cell>
        </row>
        <row r="1275">
          <cell r="A1275" t="str">
            <v>Zahnarzthelfer</v>
          </cell>
          <cell r="B1275" t="str">
            <v>2</v>
          </cell>
          <cell r="C1275" t="str">
            <v> </v>
          </cell>
          <cell r="D1275" t="str">
            <v> </v>
          </cell>
          <cell r="E1275" t="str">
            <v> </v>
          </cell>
          <cell r="F1275" t="str">
            <v> </v>
          </cell>
          <cell r="G1275">
            <v>-1</v>
          </cell>
          <cell r="H1275" t="str">
            <v>  </v>
          </cell>
        </row>
        <row r="1276">
          <cell r="A1276" t="str">
            <v>Zahnarzthelfer (ausschließlich verwaltend tätig - Einkommen &gt; 40.000 €)</v>
          </cell>
          <cell r="B1276" t="str">
            <v>1</v>
          </cell>
          <cell r="C1276" t="str">
            <v> </v>
          </cell>
          <cell r="D1276" t="str">
            <v> </v>
          </cell>
          <cell r="E1276" t="str">
            <v> </v>
          </cell>
          <cell r="F1276" t="str">
            <v> </v>
          </cell>
          <cell r="G1276">
            <v>-1</v>
          </cell>
          <cell r="H1276" t="str">
            <v>  </v>
          </cell>
        </row>
        <row r="1277">
          <cell r="A1277" t="str">
            <v>Zahntechniker</v>
          </cell>
          <cell r="B1277" t="str">
            <v>2</v>
          </cell>
          <cell r="C1277" t="str">
            <v> </v>
          </cell>
          <cell r="D1277" t="str">
            <v> </v>
          </cell>
          <cell r="E1277" t="str">
            <v> </v>
          </cell>
          <cell r="F1277" t="str">
            <v> </v>
          </cell>
          <cell r="G1277">
            <v>-1</v>
          </cell>
          <cell r="H1277" t="str">
            <v>  </v>
          </cell>
        </row>
        <row r="1278">
          <cell r="A1278" t="str">
            <v>Zeitsoldat</v>
          </cell>
          <cell r="B1278" t="str">
            <v>DA</v>
          </cell>
          <cell r="C1278" t="str">
            <v> </v>
          </cell>
          <cell r="D1278" t="str">
            <v> </v>
          </cell>
          <cell r="E1278" t="str">
            <v> </v>
          </cell>
          <cell r="F1278" t="str">
            <v> </v>
          </cell>
          <cell r="G1278">
            <v>-1</v>
          </cell>
          <cell r="H1278" t="str">
            <v>  </v>
          </cell>
        </row>
        <row r="1279">
          <cell r="A1279" t="str">
            <v>Zeitungskorrektor</v>
          </cell>
          <cell r="B1279" t="str">
            <v>2</v>
          </cell>
          <cell r="C1279" t="str">
            <v> </v>
          </cell>
          <cell r="D1279" t="str">
            <v> </v>
          </cell>
          <cell r="E1279" t="str">
            <v> </v>
          </cell>
          <cell r="F1279" t="str">
            <v> </v>
          </cell>
          <cell r="G1279">
            <v>-1</v>
          </cell>
          <cell r="H1279" t="str">
            <v>  </v>
          </cell>
        </row>
        <row r="1280">
          <cell r="A1280" t="str">
            <v>Zeitungskorrektor (ausschließlich verwaltend tätig - Einkommen &gt; 40.000 €)</v>
          </cell>
          <cell r="B1280" t="str">
            <v>1</v>
          </cell>
          <cell r="C1280" t="str">
            <v> </v>
          </cell>
          <cell r="D1280" t="str">
            <v> </v>
          </cell>
          <cell r="E1280" t="str">
            <v> </v>
          </cell>
          <cell r="F1280" t="str">
            <v> </v>
          </cell>
          <cell r="G1280">
            <v>-1</v>
          </cell>
          <cell r="H1280" t="str">
            <v>  </v>
          </cell>
        </row>
        <row r="1281">
          <cell r="A1281" t="str">
            <v>Zeitungsverleger</v>
          </cell>
          <cell r="B1281" t="str">
            <v>2</v>
          </cell>
          <cell r="C1281" t="str">
            <v> </v>
          </cell>
          <cell r="D1281" t="str">
            <v> </v>
          </cell>
          <cell r="E1281" t="str">
            <v> </v>
          </cell>
          <cell r="F1281" t="str">
            <v> </v>
          </cell>
          <cell r="G1281">
            <v>-1</v>
          </cell>
          <cell r="H1281" t="str">
            <v>  </v>
          </cell>
        </row>
        <row r="1282">
          <cell r="A1282" t="str">
            <v>Zeitungsverleger (ausschließlich verwaltend tätig - Einkommen &gt; 40.000 €)</v>
          </cell>
          <cell r="B1282" t="str">
            <v>1</v>
          </cell>
          <cell r="C1282" t="str">
            <v> </v>
          </cell>
          <cell r="D1282" t="str">
            <v> </v>
          </cell>
          <cell r="E1282" t="str">
            <v> </v>
          </cell>
          <cell r="F1282" t="str">
            <v> </v>
          </cell>
          <cell r="G1282">
            <v>-1</v>
          </cell>
          <cell r="H1282" t="str">
            <v>  </v>
          </cell>
        </row>
        <row r="1283">
          <cell r="A1283" t="str">
            <v>Zementfabrikarbeiter</v>
          </cell>
          <cell r="B1283" t="str">
            <v>3</v>
          </cell>
          <cell r="C1283" t="str">
            <v> </v>
          </cell>
          <cell r="D1283" t="str">
            <v>1,2</v>
          </cell>
          <cell r="E1283" t="str">
            <v> </v>
          </cell>
          <cell r="F1283">
            <v>65</v>
          </cell>
          <cell r="G1283">
            <v>-1</v>
          </cell>
          <cell r="H1283" t="str">
            <v>  </v>
          </cell>
        </row>
        <row r="1284">
          <cell r="A1284" t="str">
            <v>Zentralheizungsbauer</v>
          </cell>
          <cell r="B1284" t="str">
            <v>3</v>
          </cell>
          <cell r="C1284" t="str">
            <v> </v>
          </cell>
          <cell r="D1284" t="str">
            <v> </v>
          </cell>
          <cell r="E1284" t="str">
            <v> </v>
          </cell>
          <cell r="F1284">
            <v>65</v>
          </cell>
          <cell r="G1284">
            <v>-1</v>
          </cell>
          <cell r="H1284" t="str">
            <v>  </v>
          </cell>
        </row>
        <row r="1285">
          <cell r="A1285" t="str">
            <v>Ziegelbrenner</v>
          </cell>
          <cell r="B1285" t="str">
            <v>3</v>
          </cell>
          <cell r="C1285" t="str">
            <v> </v>
          </cell>
          <cell r="D1285" t="str">
            <v> </v>
          </cell>
          <cell r="E1285" t="str">
            <v> </v>
          </cell>
          <cell r="F1285">
            <v>65</v>
          </cell>
          <cell r="G1285">
            <v>-1</v>
          </cell>
          <cell r="H1285" t="str">
            <v>  </v>
          </cell>
        </row>
        <row r="1286">
          <cell r="A1286" t="str">
            <v>Zigarrenmacher</v>
          </cell>
          <cell r="B1286" t="str">
            <v>3</v>
          </cell>
          <cell r="C1286" t="str">
            <v> </v>
          </cell>
          <cell r="D1286" t="str">
            <v> </v>
          </cell>
          <cell r="E1286" t="str">
            <v> </v>
          </cell>
          <cell r="F1286">
            <v>65</v>
          </cell>
          <cell r="G1286">
            <v>-1</v>
          </cell>
          <cell r="H1286" t="str">
            <v>  </v>
          </cell>
        </row>
        <row r="1287">
          <cell r="A1287" t="str">
            <v>Zimmerer</v>
          </cell>
          <cell r="B1287" t="str">
            <v>3</v>
          </cell>
          <cell r="C1287" t="str">
            <v> </v>
          </cell>
          <cell r="D1287" t="str">
            <v>1,2</v>
          </cell>
          <cell r="E1287" t="str">
            <v> </v>
          </cell>
          <cell r="F1287">
            <v>65</v>
          </cell>
          <cell r="G1287">
            <v>-1</v>
          </cell>
          <cell r="H1287" t="str">
            <v>  </v>
          </cell>
        </row>
        <row r="1288">
          <cell r="A1288" t="str">
            <v>Zimmererhelfer</v>
          </cell>
          <cell r="B1288" t="str">
            <v>3</v>
          </cell>
          <cell r="C1288" t="str">
            <v> </v>
          </cell>
          <cell r="D1288" t="str">
            <v>1,2</v>
          </cell>
          <cell r="E1288" t="str">
            <v> </v>
          </cell>
          <cell r="F1288">
            <v>65</v>
          </cell>
          <cell r="G1288">
            <v>-1</v>
          </cell>
          <cell r="H1288" t="str">
            <v>  </v>
          </cell>
        </row>
        <row r="1289">
          <cell r="A1289" t="str">
            <v>Zimmermann</v>
          </cell>
          <cell r="B1289" t="str">
            <v>3</v>
          </cell>
          <cell r="C1289" t="str">
            <v> </v>
          </cell>
          <cell r="D1289" t="str">
            <v>1,2</v>
          </cell>
          <cell r="E1289" t="str">
            <v> </v>
          </cell>
          <cell r="F1289">
            <v>65</v>
          </cell>
          <cell r="G1289">
            <v>-1</v>
          </cell>
          <cell r="H1289" t="str">
            <v>  </v>
          </cell>
        </row>
        <row r="1290">
          <cell r="A1290" t="str">
            <v>Zimmerservice</v>
          </cell>
          <cell r="B1290" t="str">
            <v>2</v>
          </cell>
          <cell r="C1290" t="str">
            <v> </v>
          </cell>
          <cell r="D1290" t="str">
            <v> </v>
          </cell>
          <cell r="E1290" t="str">
            <v> </v>
          </cell>
          <cell r="F1290" t="str">
            <v> </v>
          </cell>
          <cell r="G1290">
            <v>-1</v>
          </cell>
          <cell r="H1290" t="str">
            <v>  </v>
          </cell>
        </row>
        <row r="1291">
          <cell r="A1291" t="str">
            <v>Ziseleur</v>
          </cell>
          <cell r="B1291" t="str">
            <v>3</v>
          </cell>
          <cell r="C1291" t="str">
            <v> </v>
          </cell>
          <cell r="D1291" t="str">
            <v> </v>
          </cell>
          <cell r="E1291" t="str">
            <v> </v>
          </cell>
          <cell r="F1291">
            <v>65</v>
          </cell>
          <cell r="G1291">
            <v>-1</v>
          </cell>
          <cell r="H1291" t="str">
            <v>  </v>
          </cell>
        </row>
        <row r="1292">
          <cell r="A1292" t="str">
            <v>Zivildienstleistender (ohne vorherigen Beruf)</v>
          </cell>
          <cell r="B1292" t="str">
            <v>3</v>
          </cell>
          <cell r="C1292" t="str">
            <v> </v>
          </cell>
          <cell r="D1292" t="str">
            <v> </v>
          </cell>
          <cell r="E1292" t="str">
            <v> </v>
          </cell>
          <cell r="F1292">
            <v>65</v>
          </cell>
          <cell r="G1292">
            <v>18000</v>
          </cell>
          <cell r="H1292" t="str">
            <v>  </v>
          </cell>
        </row>
        <row r="1293">
          <cell r="A1293" t="str">
            <v>Zollbeamter</v>
          </cell>
          <cell r="B1293" t="str">
            <v>2</v>
          </cell>
          <cell r="C1293" t="str">
            <v> </v>
          </cell>
          <cell r="D1293" t="str">
            <v> </v>
          </cell>
          <cell r="E1293" t="str">
            <v> </v>
          </cell>
          <cell r="F1293">
            <v>55</v>
          </cell>
          <cell r="G1293">
            <v>-1</v>
          </cell>
          <cell r="H1293" t="str">
            <v>  </v>
          </cell>
        </row>
        <row r="1294">
          <cell r="A1294" t="str">
            <v>Zugbegleiter</v>
          </cell>
          <cell r="B1294" t="str">
            <v>2</v>
          </cell>
          <cell r="C1294" t="str">
            <v> </v>
          </cell>
          <cell r="D1294" t="str">
            <v> </v>
          </cell>
          <cell r="E1294" t="str">
            <v> </v>
          </cell>
          <cell r="F1294">
            <v>65</v>
          </cell>
          <cell r="G1294">
            <v>-1</v>
          </cell>
          <cell r="H1294"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AJ144"/>
  <sheetViews>
    <sheetView showGridLines="0" showRowColHeaders="0" tabSelected="1" workbookViewId="0" topLeftCell="A1">
      <pane ySplit="13" topLeftCell="A14" activePane="bottomLeft" state="frozen"/>
      <selection pane="topLeft" activeCell="A1" sqref="A1"/>
      <selection pane="bottomLeft" activeCell="D5" sqref="D5"/>
    </sheetView>
  </sheetViews>
  <sheetFormatPr defaultColWidth="0" defaultRowHeight="12.75" zeroHeight="1"/>
  <cols>
    <col min="1" max="1" width="2.421875" style="13" customWidth="1"/>
    <col min="2" max="2" width="1.8515625" style="13" customWidth="1"/>
    <col min="3" max="3" width="3.140625" style="13" customWidth="1"/>
    <col min="4" max="5" width="20.7109375" style="13" customWidth="1"/>
    <col min="6" max="7" width="10.7109375" style="13" customWidth="1"/>
    <col min="8" max="8" width="20.7109375" style="13" customWidth="1"/>
    <col min="9" max="9" width="1.1484375" style="13" customWidth="1"/>
    <col min="10" max="10" width="5.140625" style="13" customWidth="1"/>
    <col min="11" max="12" width="2.140625" style="13" hidden="1" customWidth="1"/>
    <col min="13" max="13" width="3.28125" style="13" hidden="1" customWidth="1"/>
    <col min="14" max="15" width="2.140625" style="13" hidden="1" customWidth="1"/>
    <col min="16" max="16" width="24.28125" style="13" hidden="1" customWidth="1"/>
    <col min="17" max="17" width="30.140625" style="62" hidden="1" customWidth="1"/>
    <col min="18" max="18" width="95.421875" style="13" hidden="1" customWidth="1"/>
    <col min="19" max="19" width="16.00390625" style="13" hidden="1" customWidth="1"/>
    <col min="20" max="20" width="30.8515625" style="13" hidden="1" customWidth="1"/>
    <col min="21" max="21" width="11.421875" style="13" hidden="1" customWidth="1"/>
    <col min="22" max="22" width="6.57421875" style="13" hidden="1" customWidth="1"/>
    <col min="23" max="23" width="26.00390625" style="13" hidden="1" customWidth="1"/>
    <col min="24" max="24" width="8.28125" style="13" hidden="1" customWidth="1"/>
    <col min="25" max="25" width="6.140625" style="13" hidden="1" customWidth="1"/>
    <col min="26" max="26" width="4.8515625" style="13" hidden="1" customWidth="1"/>
    <col min="27" max="32" width="11.421875" style="13" hidden="1" customWidth="1"/>
    <col min="33" max="33" width="27.421875" style="13" hidden="1" customWidth="1"/>
    <col min="34" max="36" width="1.8515625" style="13" hidden="1" customWidth="1"/>
    <col min="37" max="16384" width="11.421875" style="13" hidden="1" customWidth="1"/>
  </cols>
  <sheetData>
    <row r="1" spans="2:17" ht="18.75">
      <c r="B1" s="312" t="s">
        <v>47</v>
      </c>
      <c r="C1" s="312"/>
      <c r="D1" s="312"/>
      <c r="E1" s="312"/>
      <c r="F1" s="312"/>
      <c r="G1" s="312"/>
      <c r="H1" s="312"/>
      <c r="I1" s="312"/>
      <c r="J1" s="12"/>
      <c r="P1" s="218" t="s">
        <v>42</v>
      </c>
      <c r="Q1" s="247">
        <f ca="1">TODAY()</f>
        <v>43273</v>
      </c>
    </row>
    <row r="2" spans="3:17" ht="9.75" customHeight="1">
      <c r="C2" s="313">
        <f>IF(YEAR(Q1)&gt;Q2,"Diese Version ist abgelaufen. Bitte setzen Sie sich mit Ihrem Betreuer in Verbindung!","")</f>
      </c>
      <c r="D2" s="313"/>
      <c r="E2" s="313"/>
      <c r="F2" s="313"/>
      <c r="G2" s="313"/>
      <c r="H2" s="313"/>
      <c r="P2" s="216" t="s">
        <v>105</v>
      </c>
      <c r="Q2" s="248">
        <f>YEAR(Q1)</f>
        <v>2018</v>
      </c>
    </row>
    <row r="3" spans="2:17" ht="12.75">
      <c r="B3" s="10"/>
      <c r="C3" s="11" t="s">
        <v>41</v>
      </c>
      <c r="D3" s="10"/>
      <c r="E3" s="10"/>
      <c r="F3" s="10"/>
      <c r="G3" s="10"/>
      <c r="H3" s="10"/>
      <c r="I3" s="10"/>
      <c r="Q3" s="178"/>
    </row>
    <row r="4" spans="2:16" ht="12.75">
      <c r="B4" s="15"/>
      <c r="C4" s="15"/>
      <c r="D4" s="16" t="s">
        <v>3</v>
      </c>
      <c r="E4" s="16" t="s">
        <v>2</v>
      </c>
      <c r="F4" s="302" t="s">
        <v>0</v>
      </c>
      <c r="G4" s="303"/>
      <c r="H4" s="17" t="s">
        <v>43</v>
      </c>
      <c r="I4" s="15"/>
      <c r="P4" s="14" t="s">
        <v>14</v>
      </c>
    </row>
    <row r="5" spans="2:19" ht="12.75">
      <c r="B5" s="15"/>
      <c r="C5" s="15"/>
      <c r="D5" s="109" t="s">
        <v>44</v>
      </c>
      <c r="E5" s="110">
        <v>31413</v>
      </c>
      <c r="F5" s="308" t="s">
        <v>1</v>
      </c>
      <c r="G5" s="309"/>
      <c r="H5" s="111">
        <v>67</v>
      </c>
      <c r="I5" s="15"/>
      <c r="P5" s="218" t="s">
        <v>0</v>
      </c>
      <c r="Q5" s="219" t="s">
        <v>1</v>
      </c>
      <c r="R5" s="13" t="s">
        <v>118</v>
      </c>
      <c r="S5" s="181">
        <v>43101</v>
      </c>
    </row>
    <row r="6" spans="2:19" ht="12.75">
      <c r="B6" s="15"/>
      <c r="C6" s="18" t="s">
        <v>140</v>
      </c>
      <c r="D6" s="15"/>
      <c r="E6" s="18"/>
      <c r="F6" s="15"/>
      <c r="G6" s="15"/>
      <c r="H6" s="19"/>
      <c r="I6" s="15"/>
      <c r="P6" s="216"/>
      <c r="Q6" s="217" t="s">
        <v>9</v>
      </c>
      <c r="R6" s="13" t="s">
        <v>2</v>
      </c>
      <c r="S6" s="179">
        <f>E5</f>
        <v>31413</v>
      </c>
    </row>
    <row r="7" spans="2:19" ht="12.75">
      <c r="B7" s="15"/>
      <c r="C7" s="15"/>
      <c r="D7" s="20">
        <f>YEAR(Q1)-1</f>
        <v>2017</v>
      </c>
      <c r="E7" s="20">
        <f>YEAR(Q1)-2</f>
        <v>2016</v>
      </c>
      <c r="F7" s="314">
        <f>YEAR(Q1)-3</f>
        <v>2015</v>
      </c>
      <c r="G7" s="315"/>
      <c r="H7" s="173" t="str">
        <f>IF(AND(D8&gt;E8*2.5,Jahr3_Eingabe&lt;=Jahr2_Eingabe),"Bruttoeinkommen "&amp;D7,"3 Jahres Durchschnitt")</f>
        <v>3 Jahres Durchschnitt</v>
      </c>
      <c r="I7" s="15"/>
      <c r="R7" s="13" t="s">
        <v>106</v>
      </c>
      <c r="S7" s="13">
        <f>YEAR(S5)-YEAR(S6)</f>
        <v>32</v>
      </c>
    </row>
    <row r="8" spans="2:19" ht="12.75">
      <c r="B8" s="15"/>
      <c r="C8" s="21"/>
      <c r="D8" s="270">
        <v>50000</v>
      </c>
      <c r="E8" s="112">
        <v>60000</v>
      </c>
      <c r="F8" s="316">
        <v>62000</v>
      </c>
      <c r="G8" s="317"/>
      <c r="H8" s="174">
        <f>IF(AND(D8&gt;E8*2.5,Jahr3_Eingabe&lt;=Jahr2_Eingabe),D8,((D8+E8+F8)/3))</f>
        <v>57333.333333333336</v>
      </c>
      <c r="I8" s="15"/>
      <c r="P8" s="218" t="s">
        <v>119</v>
      </c>
      <c r="Q8" s="239">
        <v>78000</v>
      </c>
      <c r="R8" s="13" t="s">
        <v>107</v>
      </c>
      <c r="S8" s="180">
        <f>2003-YEAR(S6)</f>
        <v>17</v>
      </c>
    </row>
    <row r="9" spans="2:19" ht="12.75">
      <c r="B9" s="15"/>
      <c r="C9" s="172"/>
      <c r="D9" s="15"/>
      <c r="E9" s="18"/>
      <c r="F9" s="15"/>
      <c r="G9" s="15"/>
      <c r="H9" s="19"/>
      <c r="I9" s="15"/>
      <c r="P9" s="214" t="s">
        <v>120</v>
      </c>
      <c r="Q9" s="240">
        <v>53100</v>
      </c>
      <c r="R9" s="13" t="s">
        <v>111</v>
      </c>
      <c r="S9" s="182">
        <f>IF(F11="Ja",78000,69600)</f>
        <v>78000</v>
      </c>
    </row>
    <row r="10" spans="2:19" ht="12.75">
      <c r="B10" s="15"/>
      <c r="C10" s="15"/>
      <c r="D10" s="302" t="s">
        <v>4</v>
      </c>
      <c r="E10" s="303"/>
      <c r="F10" s="302" t="s">
        <v>110</v>
      </c>
      <c r="G10" s="303"/>
      <c r="H10" s="191" t="s">
        <v>130</v>
      </c>
      <c r="I10" s="15"/>
      <c r="P10" s="241" t="s">
        <v>132</v>
      </c>
      <c r="Q10" s="242">
        <f>IF(Jahr1_Eingabe/12&lt;Q12,Jahr1_Eingabe/12,Q12)</f>
        <v>4166.666666666667</v>
      </c>
      <c r="R10" s="13" t="s">
        <v>215</v>
      </c>
      <c r="S10" s="182">
        <f>IF(F11="Ja",37873,33672)</f>
        <v>37873</v>
      </c>
    </row>
    <row r="11" spans="2:19" ht="12.75">
      <c r="B11" s="15"/>
      <c r="C11" s="15"/>
      <c r="D11" s="310" t="s">
        <v>97</v>
      </c>
      <c r="E11" s="310"/>
      <c r="F11" s="306" t="s">
        <v>15</v>
      </c>
      <c r="G11" s="307"/>
      <c r="H11" s="198">
        <v>0</v>
      </c>
      <c r="I11" s="15"/>
      <c r="P11" s="243" t="s">
        <v>103</v>
      </c>
      <c r="Q11" s="244">
        <f>aktuelle_BBG66/12*0.7</f>
        <v>3097.5</v>
      </c>
      <c r="R11" s="13" t="s">
        <v>222</v>
      </c>
      <c r="S11" s="182">
        <f>IF(F11="Ja",31.03,29.69)</f>
        <v>31.03</v>
      </c>
    </row>
    <row r="12" spans="2:19" ht="12.75">
      <c r="B12" s="22"/>
      <c r="C12" s="22"/>
      <c r="D12" s="22"/>
      <c r="E12" s="22"/>
      <c r="F12" s="22"/>
      <c r="G12" s="22"/>
      <c r="H12" s="22"/>
      <c r="I12" s="22"/>
      <c r="P12" s="243" t="s">
        <v>104</v>
      </c>
      <c r="Q12" s="244">
        <f>aktuelle_BBG66/12</f>
        <v>4425</v>
      </c>
      <c r="R12" s="13" t="s">
        <v>108</v>
      </c>
      <c r="S12" s="13">
        <f>IF(YEAR(E5)&lt;=1952,65,IF(YEAR(E5)&lt;=1961,66,67))</f>
        <v>67</v>
      </c>
    </row>
    <row r="13" spans="16:19" ht="9.75" customHeight="1">
      <c r="P13" s="245" t="s">
        <v>131</v>
      </c>
      <c r="Q13" s="246">
        <f>H11*0.9</f>
        <v>0</v>
      </c>
      <c r="R13" s="13" t="s">
        <v>127</v>
      </c>
      <c r="S13" s="13">
        <f>IF(YEAR(S5)&lt;=2012,63,IF(YEAR(S5)&lt;=2021,64,65))</f>
        <v>64</v>
      </c>
    </row>
    <row r="14" spans="2:18" ht="12.75">
      <c r="B14" s="10"/>
      <c r="C14" s="301" t="s">
        <v>86</v>
      </c>
      <c r="D14" s="301"/>
      <c r="E14" s="301"/>
      <c r="F14" s="10"/>
      <c r="G14" s="10"/>
      <c r="H14" s="10"/>
      <c r="I14" s="10"/>
      <c r="P14" s="311" t="s">
        <v>133</v>
      </c>
      <c r="Q14" s="311"/>
      <c r="R14" s="192"/>
    </row>
    <row r="15" spans="2:18" ht="12.75">
      <c r="B15" s="15"/>
      <c r="C15" s="23" t="s">
        <v>92</v>
      </c>
      <c r="D15" s="15"/>
      <c r="E15" s="15"/>
      <c r="F15" s="103"/>
      <c r="G15" s="103"/>
      <c r="H15" s="15" t="s">
        <v>85</v>
      </c>
      <c r="I15" s="15"/>
      <c r="P15" s="311"/>
      <c r="Q15" s="311"/>
      <c r="R15" s="192"/>
    </row>
    <row r="16" spans="2:18" ht="14.25">
      <c r="B16" s="15"/>
      <c r="C16" s="15"/>
      <c r="D16" s="295" t="s">
        <v>211</v>
      </c>
      <c r="E16" s="295"/>
      <c r="F16" s="115"/>
      <c r="G16" s="199" t="s">
        <v>15</v>
      </c>
      <c r="H16" s="175">
        <f>IF(G16="ja",IF(KT_Satz&lt;Q13,KT_Satz,Q13),0)</f>
        <v>0</v>
      </c>
      <c r="I16" s="15"/>
      <c r="M16" s="104"/>
      <c r="P16" s="311"/>
      <c r="Q16" s="311"/>
      <c r="R16" s="192"/>
    </row>
    <row r="17" spans="2:18" ht="12.75">
      <c r="B17" s="15"/>
      <c r="C17" s="15"/>
      <c r="D17" s="295" t="s">
        <v>90</v>
      </c>
      <c r="E17" s="295"/>
      <c r="F17" s="103"/>
      <c r="G17" s="171">
        <v>0</v>
      </c>
      <c r="H17" s="101">
        <f>G17*30</f>
        <v>0</v>
      </c>
      <c r="I17" s="15"/>
      <c r="P17" s="311"/>
      <c r="Q17" s="311"/>
      <c r="R17" s="192"/>
    </row>
    <row r="18" spans="2:18" ht="12.75" hidden="1">
      <c r="B18" s="15"/>
      <c r="C18" s="15"/>
      <c r="D18" s="286" t="s">
        <v>45</v>
      </c>
      <c r="E18" s="286"/>
      <c r="F18" s="286"/>
      <c r="G18" s="108"/>
      <c r="H18" s="102" t="s">
        <v>15</v>
      </c>
      <c r="I18" s="15"/>
      <c r="M18" s="104" t="s">
        <v>84</v>
      </c>
      <c r="P18" s="311"/>
      <c r="Q18" s="311"/>
      <c r="R18" s="192"/>
    </row>
    <row r="19" spans="2:18" ht="12.75">
      <c r="B19" s="15"/>
      <c r="C19" s="15"/>
      <c r="D19" s="288" t="s">
        <v>52</v>
      </c>
      <c r="E19" s="288"/>
      <c r="F19" s="15"/>
      <c r="G19" s="15"/>
      <c r="H19" s="176">
        <f>IF(R19-H16-H17&gt;0,R19-H16-H17,0)</f>
        <v>3333.333333333334</v>
      </c>
      <c r="I19" s="15"/>
      <c r="P19" s="311"/>
      <c r="Q19" s="311"/>
      <c r="R19" s="193">
        <f>Jahr1_Eingabe/12*0.8</f>
        <v>3333.333333333334</v>
      </c>
    </row>
    <row r="20" spans="2:17" ht="10.5" customHeight="1">
      <c r="B20" s="22"/>
      <c r="C20" s="22"/>
      <c r="D20" s="22"/>
      <c r="E20" s="22"/>
      <c r="F20" s="22"/>
      <c r="G20" s="22"/>
      <c r="H20" s="25"/>
      <c r="I20" s="22"/>
      <c r="P20" s="218" t="s">
        <v>8</v>
      </c>
      <c r="Q20" s="219" t="s">
        <v>97</v>
      </c>
    </row>
    <row r="21" spans="16:17" ht="9.75" customHeight="1">
      <c r="P21" s="214"/>
      <c r="Q21" s="215" t="s">
        <v>98</v>
      </c>
    </row>
    <row r="22" spans="2:17" ht="12.75">
      <c r="B22" s="10"/>
      <c r="C22" s="167" t="s">
        <v>87</v>
      </c>
      <c r="D22" s="10"/>
      <c r="E22" s="10"/>
      <c r="F22" s="9"/>
      <c r="G22" s="9"/>
      <c r="H22" s="9"/>
      <c r="I22" s="10"/>
      <c r="P22" s="214"/>
      <c r="Q22" s="215" t="s">
        <v>11</v>
      </c>
    </row>
    <row r="23" spans="2:17" ht="12.75">
      <c r="B23" s="15"/>
      <c r="C23" s="24" t="s">
        <v>7</v>
      </c>
      <c r="D23" s="15"/>
      <c r="E23" s="26"/>
      <c r="F23" s="26"/>
      <c r="G23" s="26"/>
      <c r="H23" s="15"/>
      <c r="I23" s="15"/>
      <c r="P23" s="214"/>
      <c r="Q23" s="215" t="s">
        <v>12</v>
      </c>
    </row>
    <row r="24" spans="2:17" ht="12.75">
      <c r="B24" s="15"/>
      <c r="C24" s="15"/>
      <c r="D24" s="304" t="s">
        <v>50</v>
      </c>
      <c r="E24" s="304"/>
      <c r="F24" s="304"/>
      <c r="G24" s="106"/>
      <c r="H24" s="5">
        <v>0</v>
      </c>
      <c r="I24" s="8"/>
      <c r="J24" s="4"/>
      <c r="K24" s="4"/>
      <c r="L24" s="4"/>
      <c r="M24" s="4"/>
      <c r="N24" s="4"/>
      <c r="O24" s="4"/>
      <c r="P24" s="216"/>
      <c r="Q24" s="217" t="s">
        <v>13</v>
      </c>
    </row>
    <row r="25" spans="2:15" ht="12.75">
      <c r="B25" s="15"/>
      <c r="C25" s="15"/>
      <c r="D25" s="304" t="s">
        <v>49</v>
      </c>
      <c r="E25" s="304"/>
      <c r="F25" s="304"/>
      <c r="G25" s="106"/>
      <c r="H25" s="5">
        <v>0</v>
      </c>
      <c r="I25" s="8"/>
      <c r="J25" s="4"/>
      <c r="K25" s="4"/>
      <c r="L25" s="4"/>
      <c r="M25" s="4"/>
      <c r="N25" s="4"/>
      <c r="O25" s="4"/>
    </row>
    <row r="26" spans="2:15" ht="12.75">
      <c r="B26" s="15"/>
      <c r="C26" s="15"/>
      <c r="D26" s="304" t="s">
        <v>48</v>
      </c>
      <c r="E26" s="304"/>
      <c r="F26" s="304"/>
      <c r="G26" s="106"/>
      <c r="H26" s="3">
        <v>0</v>
      </c>
      <c r="I26" s="8"/>
      <c r="J26" s="4"/>
      <c r="K26" s="4"/>
      <c r="L26" s="4"/>
      <c r="M26" s="4"/>
      <c r="N26" s="4"/>
      <c r="O26" s="4"/>
    </row>
    <row r="27" spans="2:15" ht="12.75">
      <c r="B27" s="15"/>
      <c r="C27" s="15"/>
      <c r="D27" s="297" t="s">
        <v>128</v>
      </c>
      <c r="E27" s="297"/>
      <c r="F27" s="298" t="s">
        <v>137</v>
      </c>
      <c r="G27" s="299"/>
      <c r="H27" s="101">
        <f>IF(D27="Volle Erwerbsminderungsrente",VolleEMR,IF(D27="Halbe Erwerbsminderungsrente",HalbeEMR,""))</f>
        <v>1224.5101538461538</v>
      </c>
      <c r="I27" s="8"/>
      <c r="J27" s="4"/>
      <c r="K27" s="4"/>
      <c r="L27" s="4"/>
      <c r="M27" s="4"/>
      <c r="N27" s="4"/>
      <c r="O27" s="4"/>
    </row>
    <row r="28" spans="2:15" ht="12.75">
      <c r="B28" s="15"/>
      <c r="C28" s="15"/>
      <c r="D28" s="291" t="str">
        <f>IF(OR(D11=Q23,D11=Q20),"Anwartschaft aus einem Versorgungswerk","")</f>
        <v>Anwartschaft aus einem Versorgungswerk</v>
      </c>
      <c r="E28" s="291"/>
      <c r="F28" s="15"/>
      <c r="G28" s="15"/>
      <c r="H28" s="113">
        <v>500</v>
      </c>
      <c r="I28" s="8"/>
      <c r="J28" s="4"/>
      <c r="K28" s="4"/>
      <c r="L28" s="4"/>
      <c r="M28" s="4"/>
      <c r="N28" s="4"/>
      <c r="O28" s="4"/>
    </row>
    <row r="29" spans="2:17" ht="12.75">
      <c r="B29" s="15"/>
      <c r="C29" s="15"/>
      <c r="D29" s="170" t="str">
        <f>IF(AND(H29&lt;Q29+2,H29&gt;Q29-2),"Angemessene Versorgungshöhe (2/3 bis zur BBG + 1/3 über BBG)","Meine Wunschrente")</f>
        <v>Angemessene Versorgungshöhe (2/3 bis zur BBG + 1/3 über BBG)</v>
      </c>
      <c r="E29" s="26"/>
      <c r="F29" s="26"/>
      <c r="G29" s="26"/>
      <c r="H29" s="171">
        <v>3185.1851851851857</v>
      </c>
      <c r="I29" s="8"/>
      <c r="J29" s="4"/>
      <c r="K29" s="4"/>
      <c r="L29" s="4"/>
      <c r="M29" s="105"/>
      <c r="N29" s="4"/>
      <c r="O29" s="4"/>
      <c r="P29" s="234" t="s">
        <v>91</v>
      </c>
      <c r="Q29" s="238">
        <f>'Angemessenheit BU'!H44</f>
        <v>3185.1851851851857</v>
      </c>
    </row>
    <row r="30" spans="2:9" ht="12.75">
      <c r="B30" s="15"/>
      <c r="C30" s="26"/>
      <c r="D30" s="18" t="str">
        <f>IF(AND(H29&lt;Q29+2,H29&gt;Q29-2),"Versorgungslücke","Angemessene Versorgungshöhe (2/3 bis zur BBG + 1/3 über BBG)")</f>
        <v>Versorgungslücke</v>
      </c>
      <c r="E30" s="26"/>
      <c r="F30" s="26"/>
      <c r="G30" s="26"/>
      <c r="H30" s="100">
        <f>IF(AND(H29&lt;Q29+2,H29&gt;Q29-2),MAX(0,'Angemessenheit BU'!H47),BU_Angemessen)</f>
        <v>3000</v>
      </c>
      <c r="I30" s="15"/>
    </row>
    <row r="31" spans="2:25" s="28" customFormat="1" ht="10.5" customHeight="1">
      <c r="B31" s="22"/>
      <c r="C31" s="27"/>
      <c r="D31" s="294">
        <f>IF($H$18="Nein","Lücke beim Übergang von KT zu BU!","")</f>
      </c>
      <c r="E31" s="294"/>
      <c r="F31" s="294"/>
      <c r="G31" s="294"/>
      <c r="H31" s="294"/>
      <c r="I31" s="22"/>
      <c r="Q31" s="61"/>
      <c r="T31" s="29"/>
      <c r="U31" s="29"/>
      <c r="V31" s="29"/>
      <c r="W31" s="29"/>
      <c r="X31" s="29"/>
      <c r="Y31" s="29"/>
    </row>
    <row r="32" spans="3:25" s="28" customFormat="1" ht="9.75" customHeight="1">
      <c r="C32" s="30"/>
      <c r="D32" s="31"/>
      <c r="E32" s="30"/>
      <c r="F32" s="30"/>
      <c r="G32" s="30"/>
      <c r="H32" s="32"/>
      <c r="P32" s="218" t="s">
        <v>6</v>
      </c>
      <c r="Q32" s="219">
        <v>63</v>
      </c>
      <c r="R32" s="13" t="s">
        <v>109</v>
      </c>
      <c r="S32" s="33"/>
      <c r="T32" s="29"/>
      <c r="U32" s="29"/>
      <c r="V32" s="29"/>
      <c r="W32" s="29"/>
      <c r="X32" s="29"/>
      <c r="Y32" s="29"/>
    </row>
    <row r="33" spans="2:27" s="28" customFormat="1" ht="12.75">
      <c r="B33" s="10"/>
      <c r="C33" s="167" t="s">
        <v>88</v>
      </c>
      <c r="D33" s="34"/>
      <c r="E33" s="34"/>
      <c r="F33" s="10"/>
      <c r="G33" s="10"/>
      <c r="H33" s="10"/>
      <c r="I33" s="10"/>
      <c r="K33" s="35"/>
      <c r="L33" s="35"/>
      <c r="N33" s="35"/>
      <c r="P33" s="214"/>
      <c r="Q33" s="215">
        <v>64</v>
      </c>
      <c r="R33" s="13" t="s">
        <v>15</v>
      </c>
      <c r="S33" s="290"/>
      <c r="T33" s="35"/>
      <c r="U33" s="290"/>
      <c r="V33" s="35"/>
      <c r="W33" s="290"/>
      <c r="X33" s="35"/>
      <c r="Y33" s="290"/>
      <c r="Z33" s="35"/>
      <c r="AA33" s="35"/>
    </row>
    <row r="34" spans="2:25" s="30" customFormat="1" ht="12.75">
      <c r="B34" s="26"/>
      <c r="C34" s="24" t="s">
        <v>7</v>
      </c>
      <c r="D34" s="26"/>
      <c r="E34" s="26"/>
      <c r="F34" s="36"/>
      <c r="G34" s="36"/>
      <c r="H34" s="36"/>
      <c r="I34" s="26"/>
      <c r="J34" s="37"/>
      <c r="M34" s="38"/>
      <c r="P34" s="212"/>
      <c r="Q34" s="213">
        <v>65</v>
      </c>
      <c r="R34" s="13" t="s">
        <v>16</v>
      </c>
      <c r="S34" s="290"/>
      <c r="U34" s="290"/>
      <c r="W34" s="290"/>
      <c r="X34" s="38"/>
      <c r="Y34" s="290"/>
    </row>
    <row r="35" spans="2:17" s="30" customFormat="1" ht="12.75">
      <c r="B35" s="26"/>
      <c r="C35" s="26"/>
      <c r="D35" s="24" t="str">
        <f>IF(AND(Rente_Eingabe&lt;&gt;Rente_Eingabe_Vorgabe,OR(D11=Q20,D11=Q21)),"Gesetzliche Altersrente (Geschätzt "&amp;Rente_Eingabe_Vorgabe&amp;" €) - individuelle Eingabe*","Gesetzliche Altersrente*")</f>
        <v>Gesetzliche Altersrente*</v>
      </c>
      <c r="E35" s="26"/>
      <c r="F35" s="26"/>
      <c r="G35" s="177"/>
      <c r="H35" s="113">
        <v>1776.99</v>
      </c>
      <c r="I35" s="26"/>
      <c r="P35" s="212"/>
      <c r="Q35" s="213">
        <v>66</v>
      </c>
    </row>
    <row r="36" spans="2:17" s="30" customFormat="1" ht="12.75">
      <c r="B36" s="26"/>
      <c r="C36" s="26"/>
      <c r="D36" s="26" t="s">
        <v>124</v>
      </c>
      <c r="E36" s="26"/>
      <c r="F36" s="26"/>
      <c r="G36" s="26"/>
      <c r="H36" s="5">
        <v>0</v>
      </c>
      <c r="I36" s="26"/>
      <c r="P36" s="209"/>
      <c r="Q36" s="210">
        <v>67</v>
      </c>
    </row>
    <row r="37" spans="2:17" s="30" customFormat="1" ht="12.75">
      <c r="B37" s="26"/>
      <c r="C37" s="26"/>
      <c r="D37" s="26" t="s">
        <v>125</v>
      </c>
      <c r="E37" s="26"/>
      <c r="F37" s="26"/>
      <c r="G37" s="26"/>
      <c r="H37" s="5">
        <v>0</v>
      </c>
      <c r="I37" s="26"/>
      <c r="Q37" s="31"/>
    </row>
    <row r="38" spans="2:17" s="30" customFormat="1" ht="12.75">
      <c r="B38" s="26"/>
      <c r="C38" s="26"/>
      <c r="D38" s="24" t="s">
        <v>126</v>
      </c>
      <c r="E38" s="26"/>
      <c r="F38" s="26"/>
      <c r="G38" s="26"/>
      <c r="H38" s="5">
        <v>0</v>
      </c>
      <c r="I38" s="26"/>
      <c r="Q38" s="31"/>
    </row>
    <row r="39" spans="2:26" s="30" customFormat="1" ht="12.75">
      <c r="B39" s="26"/>
      <c r="C39" s="26"/>
      <c r="D39" s="295" t="s">
        <v>51</v>
      </c>
      <c r="E39" s="295"/>
      <c r="F39" s="295"/>
      <c r="G39" s="107"/>
      <c r="H39" s="5">
        <v>0</v>
      </c>
      <c r="I39" s="26"/>
      <c r="J39" s="37"/>
      <c r="P39" s="207" t="s">
        <v>17</v>
      </c>
      <c r="Q39" s="208" t="s">
        <v>15</v>
      </c>
      <c r="T39" s="37"/>
      <c r="W39" s="38"/>
      <c r="X39" s="38"/>
      <c r="Y39" s="39"/>
      <c r="Z39" s="40"/>
    </row>
    <row r="40" spans="2:17" s="30" customFormat="1" ht="12.75">
      <c r="B40" s="26"/>
      <c r="C40" s="26"/>
      <c r="D40" s="168" t="str">
        <f>"Privates Kapitalvermögen im Alter "&amp;H5&amp;" (z.B. Lebensversicherungen, Sparpläne)"</f>
        <v>Privates Kapitalvermögen im Alter 67 (z.B. Lebensversicherungen, Sparpläne)</v>
      </c>
      <c r="E40" s="24"/>
      <c r="F40" s="26"/>
      <c r="G40" s="26"/>
      <c r="H40" s="5">
        <v>0</v>
      </c>
      <c r="I40" s="26"/>
      <c r="J40" s="37"/>
      <c r="M40" s="32"/>
      <c r="P40" s="209"/>
      <c r="Q40" s="210" t="s">
        <v>16</v>
      </c>
    </row>
    <row r="41" spans="2:26" s="30" customFormat="1" ht="12.75">
      <c r="B41" s="15"/>
      <c r="C41" s="15"/>
      <c r="D41" s="305" t="s">
        <v>40</v>
      </c>
      <c r="E41" s="305"/>
      <c r="F41" s="42"/>
      <c r="G41" s="42"/>
      <c r="H41" s="100">
        <f>(H40*Q51)/100000*0.94</f>
        <v>0</v>
      </c>
      <c r="I41" s="15"/>
      <c r="Q41" s="31"/>
      <c r="T41" s="37"/>
      <c r="X41" s="41"/>
      <c r="Y41" s="40"/>
      <c r="Z41" s="40"/>
    </row>
    <row r="42" spans="2:18" s="28" customFormat="1" ht="12.75">
      <c r="B42" s="15"/>
      <c r="C42" s="15"/>
      <c r="D42" s="15" t="s">
        <v>55</v>
      </c>
      <c r="E42" s="15"/>
      <c r="F42" s="15"/>
      <c r="G42" s="15"/>
      <c r="H42" s="5">
        <v>0</v>
      </c>
      <c r="I42" s="15"/>
      <c r="Q42" s="55"/>
      <c r="R42" s="30"/>
    </row>
    <row r="43" spans="2:20" s="28" customFormat="1" ht="12.75">
      <c r="B43" s="15"/>
      <c r="C43" s="15"/>
      <c r="D43" s="304" t="str">
        <f>IF(OR(D11=Q23,D11=Q20),"Anwartschaft aus einem Versorgungswerk","")</f>
        <v>Anwartschaft aus einem Versorgungswerk</v>
      </c>
      <c r="E43" s="304"/>
      <c r="F43" s="15"/>
      <c r="G43" s="15"/>
      <c r="H43" s="113">
        <v>500</v>
      </c>
      <c r="I43" s="15"/>
      <c r="J43" s="30"/>
      <c r="K43" s="30"/>
      <c r="L43" s="30"/>
      <c r="M43" s="30"/>
      <c r="P43" s="234" t="s">
        <v>46</v>
      </c>
      <c r="Q43" s="237">
        <f>rentennaeherung(Jahr1_Eingabe,S7,S8,S9,S10,S11,S12,0,H5,0,F11)</f>
        <v>1776.99</v>
      </c>
      <c r="R43" s="28" t="s">
        <v>128</v>
      </c>
      <c r="S43" s="195">
        <f>1/(IF(S7&lt;=(S12+0/12),1-((S12+0/12)-S7)*0.036,1+(S7-(S12+0/12))*0.06))*rentennaeherung(Jahr1_Eingabe,S7,S8,S9,S10,S11,S12,0,S7,0,F11)/S11*S11*(1-MAX(MIN(0.108,((S13+0/12)-S7)*0.036),0)+IF(AND(S13-3&lt;=S7,S7&lt;=S13-1),0.018,0))</f>
        <v>1224.5101538461538</v>
      </c>
      <c r="T43" s="28" t="s">
        <v>136</v>
      </c>
    </row>
    <row r="44" spans="2:20" s="28" customFormat="1" ht="12.75">
      <c r="B44" s="15"/>
      <c r="C44" s="15"/>
      <c r="D44" s="57" t="s">
        <v>141</v>
      </c>
      <c r="E44" s="99"/>
      <c r="F44" s="15"/>
      <c r="G44" s="196">
        <v>0.8</v>
      </c>
      <c r="H44" s="194">
        <f>Rente_Angemessen_Vorgabe</f>
        <v>3333.333333333334</v>
      </c>
      <c r="I44" s="15"/>
      <c r="J44" s="30"/>
      <c r="K44" s="30"/>
      <c r="L44" s="30"/>
      <c r="M44" s="30"/>
      <c r="P44" s="234" t="s">
        <v>135</v>
      </c>
      <c r="Q44" s="236">
        <v>3333.3333</v>
      </c>
      <c r="R44" s="28" t="s">
        <v>129</v>
      </c>
      <c r="S44" s="195">
        <f>S43/2</f>
        <v>612.2550769230769</v>
      </c>
      <c r="T44" s="28" t="s">
        <v>137</v>
      </c>
    </row>
    <row r="45" spans="2:19" s="28" customFormat="1" ht="12.75">
      <c r="B45" s="26"/>
      <c r="C45" s="26"/>
      <c r="D45" s="26" t="s">
        <v>83</v>
      </c>
      <c r="E45" s="26"/>
      <c r="F45" s="26"/>
      <c r="G45" s="26"/>
      <c r="H45" s="101">
        <f>Anwartschaft_RV+H42+H41+H39+H38+H37+H36+Rente_Eingabe</f>
        <v>2276.99</v>
      </c>
      <c r="I45" s="26"/>
      <c r="J45" s="30"/>
      <c r="K45" s="30"/>
      <c r="L45" s="30"/>
      <c r="M45" s="30"/>
      <c r="P45" s="234" t="s">
        <v>134</v>
      </c>
      <c r="Q45" s="235">
        <f>(D8/12)*G44</f>
        <v>3333.333333333334</v>
      </c>
      <c r="R45" s="282" t="s">
        <v>216</v>
      </c>
      <c r="S45"/>
    </row>
    <row r="46" spans="2:19" s="30" customFormat="1" ht="12.75">
      <c r="B46" s="26"/>
      <c r="C46" s="26"/>
      <c r="D46" s="18" t="s">
        <v>52</v>
      </c>
      <c r="E46" s="26"/>
      <c r="F46" s="26"/>
      <c r="G46" s="26"/>
      <c r="H46" s="100">
        <f>MAX(Q45-(H43+H36+H38+H37+H41+H42+H39+H35),0)</f>
        <v>1056.3433333333342</v>
      </c>
      <c r="I46" s="43"/>
      <c r="P46" s="229">
        <v>63</v>
      </c>
      <c r="Q46" s="230">
        <f>($S$7-30)*S66/30+S48</f>
        <v>251.49533333333335</v>
      </c>
      <c r="R46"/>
      <c r="S46" t="s">
        <v>114</v>
      </c>
    </row>
    <row r="47" spans="2:19" s="30" customFormat="1" ht="13.5" thickBot="1">
      <c r="B47" s="26"/>
      <c r="C47" s="26"/>
      <c r="D47" s="18" t="s">
        <v>142</v>
      </c>
      <c r="E47" s="26"/>
      <c r="F47" s="26"/>
      <c r="G47" s="169">
        <v>0.015</v>
      </c>
      <c r="H47" s="100">
        <f>Q45*POWER(1+G47,H5-(YEAR(Q1)-YEAR(E5)))</f>
        <v>5612.937727742844</v>
      </c>
      <c r="I47" s="43"/>
      <c r="P47" s="212">
        <v>64</v>
      </c>
      <c r="Q47" s="231">
        <f>($S$7-30)*S67/30+S49</f>
        <v>256.5</v>
      </c>
      <c r="R47" s="220" t="s">
        <v>112</v>
      </c>
      <c r="S47" s="183" t="s">
        <v>115</v>
      </c>
    </row>
    <row r="48" spans="2:19" s="30" customFormat="1" ht="12.75">
      <c r="B48" s="26"/>
      <c r="C48" s="26"/>
      <c r="D48" s="197" t="s">
        <v>138</v>
      </c>
      <c r="E48" s="26"/>
      <c r="F48" s="26"/>
      <c r="G48" s="26"/>
      <c r="H48" s="100">
        <f>MAX(H47-(H42+Anwartschaft_RV+H41+H39+H38+H37+H36+H35),0)</f>
        <v>3335.947727742844</v>
      </c>
      <c r="I48" s="43"/>
      <c r="P48" s="232">
        <v>65</v>
      </c>
      <c r="Q48" s="231">
        <f>($S$7-30)*S68/30+S50</f>
        <v>261.7866666666667</v>
      </c>
      <c r="R48" s="221">
        <v>63</v>
      </c>
      <c r="S48" s="188">
        <v>249.93</v>
      </c>
    </row>
    <row r="49" spans="2:19" s="30" customFormat="1" ht="12.75">
      <c r="B49" s="27"/>
      <c r="C49" s="206" t="s">
        <v>123</v>
      </c>
      <c r="D49" s="27" t="s">
        <v>122</v>
      </c>
      <c r="E49" s="27"/>
      <c r="F49" s="27"/>
      <c r="G49" s="27"/>
      <c r="H49" s="44"/>
      <c r="I49" s="45"/>
      <c r="P49" s="212">
        <v>66</v>
      </c>
      <c r="Q49" s="231">
        <f>($S$7-30)*S69/30+S51</f>
        <v>267.33933333333334</v>
      </c>
      <c r="R49" s="211">
        <v>64</v>
      </c>
      <c r="S49" s="189">
        <v>254.89</v>
      </c>
    </row>
    <row r="50" spans="8:19" s="30" customFormat="1" ht="9.75" customHeight="1">
      <c r="H50" s="32"/>
      <c r="P50" s="209">
        <v>67</v>
      </c>
      <c r="Q50" s="233">
        <f>($S$7-30)*S70/30+S52</f>
        <v>273.206</v>
      </c>
      <c r="R50" s="211">
        <v>65</v>
      </c>
      <c r="S50" s="189">
        <v>260.13</v>
      </c>
    </row>
    <row r="51" spans="2:19" s="30" customFormat="1" ht="12.75">
      <c r="B51" s="34"/>
      <c r="C51" s="167" t="s">
        <v>89</v>
      </c>
      <c r="D51" s="34"/>
      <c r="E51" s="34"/>
      <c r="F51" s="34"/>
      <c r="G51" s="34"/>
      <c r="H51" s="46"/>
      <c r="I51" s="34"/>
      <c r="J51" s="37"/>
      <c r="M51" s="32"/>
      <c r="P51" s="226" t="s">
        <v>117</v>
      </c>
      <c r="Q51" s="228">
        <f>IF(H5=63,Q46,IF(H5=64,Q47,IF(H5=65,Q48,IF(H5=66,Q49,Q50))))</f>
        <v>273.206</v>
      </c>
      <c r="R51" s="185">
        <v>66</v>
      </c>
      <c r="S51" s="189">
        <v>265.63</v>
      </c>
    </row>
    <row r="52" spans="2:19" s="30" customFormat="1" ht="12.75">
      <c r="B52" s="26"/>
      <c r="C52" s="24" t="s">
        <v>7</v>
      </c>
      <c r="D52" s="24"/>
      <c r="E52" s="26"/>
      <c r="F52" s="26"/>
      <c r="G52" s="26"/>
      <c r="H52" s="56"/>
      <c r="I52" s="26"/>
      <c r="J52" s="37"/>
      <c r="M52" s="32"/>
      <c r="Q52" s="31"/>
      <c r="R52" s="185">
        <v>67</v>
      </c>
      <c r="S52" s="189">
        <v>271.44</v>
      </c>
    </row>
    <row r="53" spans="2:19" s="30" customFormat="1" ht="12.75">
      <c r="B53" s="26"/>
      <c r="C53" s="26"/>
      <c r="D53" s="295" t="s">
        <v>5</v>
      </c>
      <c r="E53" s="295"/>
      <c r="F53" s="26"/>
      <c r="G53" s="26"/>
      <c r="H53" s="281">
        <v>0</v>
      </c>
      <c r="I53" s="26"/>
      <c r="J53" s="37"/>
      <c r="M53" s="32"/>
      <c r="Q53" s="31"/>
      <c r="R53"/>
      <c r="S53" s="187"/>
    </row>
    <row r="54" spans="2:19" s="30" customFormat="1" ht="12.75">
      <c r="B54" s="26"/>
      <c r="C54" s="26"/>
      <c r="D54" s="295" t="s">
        <v>214</v>
      </c>
      <c r="E54" s="296"/>
      <c r="F54" s="26"/>
      <c r="G54" s="26"/>
      <c r="H54" s="101">
        <v>2000</v>
      </c>
      <c r="I54" s="26"/>
      <c r="J54" s="37"/>
      <c r="M54" s="32"/>
      <c r="Q54" s="31"/>
      <c r="R54"/>
      <c r="S54" s="187"/>
    </row>
    <row r="55" spans="2:19" s="30" customFormat="1" ht="12.75" customHeight="1" hidden="1">
      <c r="B55" s="26"/>
      <c r="C55" s="26"/>
      <c r="D55" s="288" t="s">
        <v>18</v>
      </c>
      <c r="E55" s="288"/>
      <c r="F55" s="26"/>
      <c r="G55" s="26"/>
      <c r="H55" s="5">
        <v>3600</v>
      </c>
      <c r="I55" s="26"/>
      <c r="J55" s="28"/>
      <c r="K55" s="28"/>
      <c r="L55" s="28"/>
      <c r="M55" s="28"/>
      <c r="Q55" s="31"/>
      <c r="S55"/>
    </row>
    <row r="56" spans="2:19" s="30" customFormat="1" ht="12.75">
      <c r="B56" s="15"/>
      <c r="C56" s="26"/>
      <c r="D56" s="47" t="s">
        <v>52</v>
      </c>
      <c r="E56" s="26"/>
      <c r="F56" s="26"/>
      <c r="G56" s="26"/>
      <c r="H56" s="100">
        <f>H54-H53</f>
        <v>2000</v>
      </c>
      <c r="I56" s="15"/>
      <c r="J56" s="6"/>
      <c r="K56" s="48"/>
      <c r="L56" s="48"/>
      <c r="M56" s="7"/>
      <c r="Q56" s="31"/>
      <c r="R56" s="282" t="s">
        <v>217</v>
      </c>
      <c r="S56"/>
    </row>
    <row r="57" spans="2:19" s="28" customFormat="1" ht="10.5" customHeight="1" thickBot="1">
      <c r="B57" s="27"/>
      <c r="C57" s="22"/>
      <c r="D57" s="27"/>
      <c r="E57" s="22"/>
      <c r="F57" s="27"/>
      <c r="G57" s="27"/>
      <c r="H57" s="44"/>
      <c r="I57" s="27"/>
      <c r="Q57" s="61"/>
      <c r="R57" s="183" t="s">
        <v>112</v>
      </c>
      <c r="S57" s="183" t="s">
        <v>115</v>
      </c>
    </row>
    <row r="58" spans="2:19" s="30" customFormat="1" ht="9.75" customHeight="1">
      <c r="B58" s="28"/>
      <c r="C58" s="28"/>
      <c r="D58" s="49"/>
      <c r="E58" s="28"/>
      <c r="F58" s="28"/>
      <c r="G58" s="28"/>
      <c r="H58" s="28"/>
      <c r="I58" s="28"/>
      <c r="J58" s="28"/>
      <c r="K58" s="28"/>
      <c r="L58" s="28"/>
      <c r="M58" s="28"/>
      <c r="Q58" s="31"/>
      <c r="R58" s="184">
        <v>63</v>
      </c>
      <c r="S58" s="188">
        <v>273.41</v>
      </c>
    </row>
    <row r="59" spans="2:19" s="30" customFormat="1" ht="12.75">
      <c r="B59" s="34"/>
      <c r="C59" s="167" t="s">
        <v>100</v>
      </c>
      <c r="D59" s="34"/>
      <c r="E59" s="34"/>
      <c r="F59" s="34"/>
      <c r="G59" s="34"/>
      <c r="H59" s="46"/>
      <c r="I59" s="34"/>
      <c r="J59" s="28"/>
      <c r="K59" s="28"/>
      <c r="L59" s="28"/>
      <c r="M59" s="28"/>
      <c r="Q59" s="31"/>
      <c r="R59" s="185">
        <v>64</v>
      </c>
      <c r="S59" s="189">
        <v>279.04</v>
      </c>
    </row>
    <row r="60" spans="2:19" s="30" customFormat="1" ht="12.75">
      <c r="B60" s="26"/>
      <c r="C60" s="24"/>
      <c r="D60" s="24" t="s">
        <v>101</v>
      </c>
      <c r="E60" s="26"/>
      <c r="F60" s="26"/>
      <c r="G60" s="26"/>
      <c r="H60" s="5">
        <v>0</v>
      </c>
      <c r="I60" s="26"/>
      <c r="J60" s="28"/>
      <c r="K60" s="28"/>
      <c r="L60" s="28"/>
      <c r="M60" s="28"/>
      <c r="P60" s="226" t="s">
        <v>102</v>
      </c>
      <c r="Q60" s="227">
        <f>MIN(500000,H8*5)</f>
        <v>286666.6666666667</v>
      </c>
      <c r="R60" s="185">
        <v>65</v>
      </c>
      <c r="S60" s="189">
        <v>284.98</v>
      </c>
    </row>
    <row r="61" spans="2:19" s="30" customFormat="1" ht="12.75">
      <c r="B61" s="26"/>
      <c r="C61" s="26"/>
      <c r="D61" s="24" t="str">
        <f>IF(AND(H61&lt;Q60+1,H61&gt;Q60-1),"Angemessene Versorgung (Durchschnittseinkommen der letzten 3 Jahre mal 5)","Meine Wunschabsicherung")</f>
        <v>Angemessene Versorgung (Durchschnittseinkommen der letzten 3 Jahre mal 5)</v>
      </c>
      <c r="E61" s="47"/>
      <c r="F61" s="47"/>
      <c r="G61" s="47"/>
      <c r="H61" s="5">
        <v>286666.6667</v>
      </c>
      <c r="I61" s="26"/>
      <c r="J61" s="28"/>
      <c r="K61" s="28"/>
      <c r="L61" s="28"/>
      <c r="M61" s="28"/>
      <c r="Q61" s="31"/>
      <c r="R61" s="185">
        <v>66</v>
      </c>
      <c r="S61" s="189">
        <v>291.27</v>
      </c>
    </row>
    <row r="62" spans="2:19" s="30" customFormat="1" ht="12.75">
      <c r="B62" s="15"/>
      <c r="C62" s="26"/>
      <c r="D62" s="47" t="s">
        <v>52</v>
      </c>
      <c r="E62" s="26"/>
      <c r="F62" s="26"/>
      <c r="G62" s="26"/>
      <c r="H62" s="101">
        <f>IF(H61-H60&lt;0,0,H61-H60)</f>
        <v>286666.6667</v>
      </c>
      <c r="I62" s="15"/>
      <c r="J62" s="28"/>
      <c r="K62" s="28"/>
      <c r="L62" s="28"/>
      <c r="M62" s="28"/>
      <c r="Q62" s="31"/>
      <c r="R62" s="185">
        <v>67</v>
      </c>
      <c r="S62" s="189">
        <v>297.93</v>
      </c>
    </row>
    <row r="63" spans="2:19" s="28" customFormat="1" ht="10.5" customHeight="1">
      <c r="B63" s="27"/>
      <c r="C63" s="22"/>
      <c r="D63" s="27"/>
      <c r="E63" s="22"/>
      <c r="F63" s="27"/>
      <c r="G63" s="27"/>
      <c r="H63" s="44"/>
      <c r="I63" s="27"/>
      <c r="J63" s="30"/>
      <c r="K63" s="30"/>
      <c r="L63" s="30"/>
      <c r="M63" s="30"/>
      <c r="Q63" s="61"/>
      <c r="R63"/>
      <c r="S63"/>
    </row>
    <row r="64" spans="2:20" s="28" customFormat="1" ht="9.75" customHeight="1">
      <c r="B64" s="30"/>
      <c r="D64" s="30"/>
      <c r="F64" s="30"/>
      <c r="G64" s="30"/>
      <c r="H64" s="41"/>
      <c r="I64" s="30"/>
      <c r="J64" s="30"/>
      <c r="K64" s="30"/>
      <c r="L64" s="30"/>
      <c r="M64" s="30"/>
      <c r="P64" s="207" t="s">
        <v>145</v>
      </c>
      <c r="Q64" s="219" t="s">
        <v>158</v>
      </c>
      <c r="R64"/>
      <c r="S64" t="s">
        <v>116</v>
      </c>
      <c r="T64" s="28" t="s">
        <v>121</v>
      </c>
    </row>
    <row r="65" spans="3:19" s="28" customFormat="1" ht="13.5" thickBot="1">
      <c r="C65" s="190"/>
      <c r="D65" s="30"/>
      <c r="J65" s="30"/>
      <c r="K65" s="30"/>
      <c r="L65" s="30"/>
      <c r="M65" s="30"/>
      <c r="P65" s="214"/>
      <c r="Q65" s="215" t="s">
        <v>162</v>
      </c>
      <c r="R65" s="220" t="s">
        <v>112</v>
      </c>
      <c r="S65" s="183" t="s">
        <v>115</v>
      </c>
    </row>
    <row r="66" spans="1:19" s="30" customFormat="1" ht="12.75" customHeight="1">
      <c r="A66" s="28"/>
      <c r="B66" s="34"/>
      <c r="C66" s="167" t="s">
        <v>143</v>
      </c>
      <c r="D66" s="34"/>
      <c r="E66" s="34"/>
      <c r="F66" s="34"/>
      <c r="G66" s="34"/>
      <c r="H66" s="46"/>
      <c r="I66" s="34"/>
      <c r="P66" s="212"/>
      <c r="Q66" s="213" t="s">
        <v>159</v>
      </c>
      <c r="R66" s="221">
        <v>63</v>
      </c>
      <c r="S66" s="186">
        <f>S58-S48</f>
        <v>23.480000000000018</v>
      </c>
    </row>
    <row r="67" spans="2:19" s="30" customFormat="1" ht="12.75">
      <c r="B67" s="26"/>
      <c r="C67" s="24"/>
      <c r="D67" s="24" t="s">
        <v>161</v>
      </c>
      <c r="E67" s="268" t="s">
        <v>158</v>
      </c>
      <c r="F67" s="26"/>
      <c r="G67" s="26"/>
      <c r="H67" s="26"/>
      <c r="I67" s="26"/>
      <c r="P67" s="209"/>
      <c r="Q67" s="210" t="s">
        <v>153</v>
      </c>
      <c r="R67" s="211">
        <v>64</v>
      </c>
      <c r="S67" s="186">
        <f>S59-S49</f>
        <v>24.150000000000034</v>
      </c>
    </row>
    <row r="68" spans="2:19" s="30" customFormat="1" ht="12.75" customHeight="1">
      <c r="B68" s="26"/>
      <c r="C68" s="24"/>
      <c r="D68" s="263" t="s">
        <v>165</v>
      </c>
      <c r="E68" s="269">
        <v>0</v>
      </c>
      <c r="F68" s="26" t="s">
        <v>197</v>
      </c>
      <c r="G68" s="222"/>
      <c r="H68" s="249" t="s">
        <v>190</v>
      </c>
      <c r="I68" s="26"/>
      <c r="Q68" s="31"/>
      <c r="R68" s="185">
        <v>65</v>
      </c>
      <c r="S68" s="186">
        <f>S60-S50</f>
        <v>24.850000000000023</v>
      </c>
    </row>
    <row r="69" spans="2:19" s="30" customFormat="1" ht="12.75">
      <c r="B69" s="26"/>
      <c r="C69" s="26"/>
      <c r="D69" s="295" t="s">
        <v>196</v>
      </c>
      <c r="E69" s="295"/>
      <c r="F69" s="250">
        <f>IF(OR(Kapitalbedarf_Eingabe+1&lt;Kapitalbedarf_Angemessen,Kapitalbedarf_Eingabe-1&gt;Kapitalbedarf_Angemessen),"geschätzt: ","")</f>
      </c>
      <c r="G69" s="275">
        <f>IF(OR(Kapitalbedarf_Eingabe+1&lt;Kapitalbedarf_Angemessen,Kapitalbedarf_Eingabe-1&gt;Kapitalbedarf_Angemessen),Kapitalbedarf_Angemessen,"")</f>
      </c>
      <c r="H69" s="273">
        <v>0</v>
      </c>
      <c r="I69" s="26"/>
      <c r="P69" s="207" t="s">
        <v>144</v>
      </c>
      <c r="Q69" s="208">
        <v>0</v>
      </c>
      <c r="R69" s="211">
        <v>66</v>
      </c>
      <c r="S69" s="186">
        <f>S61-S51</f>
        <v>25.639999999999986</v>
      </c>
    </row>
    <row r="70" spans="2:19" s="30" customFormat="1" ht="25.5">
      <c r="B70" s="15"/>
      <c r="C70" s="26"/>
      <c r="D70" s="26" t="str">
        <f>IF(D11="Arbeitnehmer ohne Versorgungswerk","Gesetzliche Witwenrente","Witwenrente")</f>
        <v>Witwenrente</v>
      </c>
      <c r="E70" s="225" t="s">
        <v>147</v>
      </c>
      <c r="F70" s="250">
        <f>IF(OR(Wirente_Eingabe+1&lt;Wirente_Angemessen,Wirente_Eingabe-1&gt;Wirente_Angemessen),"geschätzt: ","")</f>
      </c>
      <c r="G70" s="275">
        <f>IF(OR(Wirente_Eingabe+1&lt;Wirente_Angemessen,Wirente_Eingabe-1&gt;Wirente_Angemessen),Wirente_Angemessen,"")</f>
      </c>
      <c r="H70" s="273">
        <v>0</v>
      </c>
      <c r="I70" s="15"/>
      <c r="P70" s="212"/>
      <c r="Q70" s="213">
        <v>1</v>
      </c>
      <c r="R70" s="211">
        <v>67</v>
      </c>
      <c r="S70" s="186">
        <f>S62-S52</f>
        <v>26.49000000000001</v>
      </c>
    </row>
    <row r="71" spans="2:19" s="30" customFormat="1" ht="25.5">
      <c r="B71" s="26"/>
      <c r="C71" s="15"/>
      <c r="D71" s="26" t="str">
        <f>IF(D11="Arbeitnehmer ohne Versorgungswerk","Gesetzliche Waisenrente","Waisenrente")</f>
        <v>Waisenrente</v>
      </c>
      <c r="E71" s="225" t="s">
        <v>147</v>
      </c>
      <c r="F71" s="250">
        <f>IF(OR(Warente_Eingabe+1&lt;Warente_Angemessen,Warente_Eingabe-1&gt;Warente_Angemessen),"geschätzt: ","")</f>
      </c>
      <c r="G71" s="275">
        <f>IF(OR(Warente_Eingabe+1&lt;Warente_Angemessen,Warente_Eingabe-1&gt;Warente_Angemessen),Warente_Angemessen,"")</f>
      </c>
      <c r="H71" s="273">
        <v>0</v>
      </c>
      <c r="I71" s="26"/>
      <c r="P71" s="212"/>
      <c r="Q71" s="213">
        <v>2</v>
      </c>
      <c r="R71"/>
      <c r="S71"/>
    </row>
    <row r="72" spans="1:19" s="28" customFormat="1" ht="12.75">
      <c r="A72" s="30"/>
      <c r="B72" s="26"/>
      <c r="C72" s="15"/>
      <c r="D72" s="26" t="s">
        <v>160</v>
      </c>
      <c r="E72" s="26"/>
      <c r="F72" s="26"/>
      <c r="G72" s="26"/>
      <c r="H72" s="274">
        <v>0</v>
      </c>
      <c r="I72" s="26"/>
      <c r="J72" s="30"/>
      <c r="P72" s="214"/>
      <c r="Q72" s="213">
        <v>3</v>
      </c>
      <c r="R72"/>
      <c r="S72"/>
    </row>
    <row r="73" spans="2:19" s="28" customFormat="1" ht="12.75" customHeight="1">
      <c r="B73" s="26"/>
      <c r="C73" s="15"/>
      <c r="D73" s="26" t="s">
        <v>151</v>
      </c>
      <c r="E73" s="15"/>
      <c r="F73" s="26"/>
      <c r="G73" s="26"/>
      <c r="H73" s="251">
        <f>IF(((H5-(YEAR(Q1)-YEAR(E5)))*(Q87-H70-H72)*12)+(LEFT(H68,2)*(Q88-Warente_Eingabe)*12)&gt;0,ROUNDUP(((H5-(YEAR(Q1)-YEAR(E5)))*(Q87-H70-H72)*12)+(LEFT(H68,2)*(Q88-Warente_Eingabe)*12),-3),0)</f>
        <v>0</v>
      </c>
      <c r="I73" s="26"/>
      <c r="P73" s="214"/>
      <c r="Q73" s="215">
        <v>4</v>
      </c>
      <c r="R73" t="s">
        <v>113</v>
      </c>
      <c r="S73"/>
    </row>
    <row r="74" spans="2:19" s="28" customFormat="1" ht="12.75">
      <c r="B74" s="26"/>
      <c r="C74" s="15"/>
      <c r="D74" s="26" t="s">
        <v>154</v>
      </c>
      <c r="E74" s="15"/>
      <c r="F74" s="26"/>
      <c r="G74" s="26"/>
      <c r="H74" s="274">
        <v>0</v>
      </c>
      <c r="I74" s="26"/>
      <c r="P74" s="214"/>
      <c r="Q74" s="215">
        <v>5</v>
      </c>
      <c r="R74" t="s">
        <v>208</v>
      </c>
      <c r="S74"/>
    </row>
    <row r="75" spans="2:17" s="28" customFormat="1" ht="15" customHeight="1">
      <c r="B75" s="26"/>
      <c r="C75" s="15"/>
      <c r="D75" s="26" t="s">
        <v>155</v>
      </c>
      <c r="E75" s="15"/>
      <c r="F75" s="26"/>
      <c r="G75" s="26"/>
      <c r="H75" s="274">
        <v>0</v>
      </c>
      <c r="I75" s="26"/>
      <c r="P75" s="216"/>
      <c r="Q75" s="217">
        <v>6</v>
      </c>
    </row>
    <row r="76" spans="2:17" s="28" customFormat="1" ht="12.75">
      <c r="B76" s="26"/>
      <c r="C76" s="15"/>
      <c r="D76" s="26" t="s">
        <v>156</v>
      </c>
      <c r="E76" s="15"/>
      <c r="F76" s="26"/>
      <c r="G76" s="26"/>
      <c r="H76" s="274">
        <v>0</v>
      </c>
      <c r="I76" s="26"/>
      <c r="Q76" s="61"/>
    </row>
    <row r="77" spans="2:17" s="28" customFormat="1" ht="10.5" customHeight="1">
      <c r="B77" s="26"/>
      <c r="C77" s="15"/>
      <c r="D77" s="26" t="s">
        <v>157</v>
      </c>
      <c r="E77" s="15"/>
      <c r="F77" s="26"/>
      <c r="G77" s="26"/>
      <c r="H77" s="274">
        <v>7000</v>
      </c>
      <c r="I77" s="26"/>
      <c r="P77" s="218" t="s">
        <v>146</v>
      </c>
      <c r="Q77" s="219" t="s">
        <v>147</v>
      </c>
    </row>
    <row r="78" spans="2:17" s="28" customFormat="1" ht="12.75">
      <c r="B78" s="26"/>
      <c r="C78" s="15"/>
      <c r="D78" s="222" t="s">
        <v>52</v>
      </c>
      <c r="E78" s="223"/>
      <c r="F78" s="222"/>
      <c r="G78" s="222"/>
      <c r="H78" s="251">
        <f>IF(H73-H74-H75+H76+H77&gt;0,H73-H74-H75+H76+H77,0)</f>
        <v>7000</v>
      </c>
      <c r="I78" s="26"/>
      <c r="P78" s="214"/>
      <c r="Q78" s="215" t="s">
        <v>148</v>
      </c>
    </row>
    <row r="79" spans="2:17" s="28" customFormat="1" ht="12.75">
      <c r="B79" s="27"/>
      <c r="C79" s="22"/>
      <c r="D79" s="27"/>
      <c r="E79" s="22"/>
      <c r="F79" s="27"/>
      <c r="G79" s="27"/>
      <c r="H79" s="44"/>
      <c r="I79" s="27"/>
      <c r="P79" s="216"/>
      <c r="Q79" s="217" t="s">
        <v>149</v>
      </c>
    </row>
    <row r="80" spans="1:17" s="30" customFormat="1" ht="12.75">
      <c r="A80" s="28"/>
      <c r="J80" s="28"/>
      <c r="Q80" s="31"/>
    </row>
    <row r="81" spans="1:17" s="53" customFormat="1" ht="12.75" hidden="1">
      <c r="A81" s="60"/>
      <c r="P81" s="207" t="s">
        <v>150</v>
      </c>
      <c r="Q81" s="219" t="s">
        <v>147</v>
      </c>
    </row>
    <row r="82" spans="1:17" s="53" customFormat="1" ht="12.75">
      <c r="A82" s="254"/>
      <c r="B82" s="252" t="s">
        <v>54</v>
      </c>
      <c r="C82" s="14"/>
      <c r="D82" s="14"/>
      <c r="E82" s="14"/>
      <c r="F82" s="14"/>
      <c r="G82" s="14"/>
      <c r="H82" s="14"/>
      <c r="I82" s="14"/>
      <c r="J82" s="255"/>
      <c r="P82" s="209"/>
      <c r="Q82" s="217" t="s">
        <v>152</v>
      </c>
    </row>
    <row r="83" spans="1:17" s="255" customFormat="1" ht="12.75">
      <c r="A83" s="60"/>
      <c r="B83" s="13"/>
      <c r="C83" s="290" t="s">
        <v>209</v>
      </c>
      <c r="D83" s="290"/>
      <c r="E83" s="290"/>
      <c r="F83" s="290"/>
      <c r="G83" s="290"/>
      <c r="H83" s="290"/>
      <c r="I83" s="13"/>
      <c r="J83" s="13"/>
      <c r="P83" s="252"/>
      <c r="Q83" s="49"/>
    </row>
    <row r="84" spans="1:17" ht="12.75">
      <c r="A84" s="60"/>
      <c r="C84" s="290"/>
      <c r="D84" s="290"/>
      <c r="E84" s="290"/>
      <c r="F84" s="290"/>
      <c r="G84" s="290"/>
      <c r="H84" s="290"/>
      <c r="P84" s="218" t="s">
        <v>163</v>
      </c>
      <c r="Q84" s="264">
        <f>IF(D11="Arbeitnehmer ohne Versorgungswerk",IF(OR(E67="Alleinstehend",E67="Eheähnliche Gemeinschaft"),0,IF(E70="nicht berücksichtigen",0,IF(E70="Kleine Witwenrente",VolleEMR*0.25,VolleEMR*0.55))),0)</f>
        <v>0</v>
      </c>
    </row>
    <row r="85" spans="3:17" ht="12.75">
      <c r="C85" s="290"/>
      <c r="D85" s="290"/>
      <c r="E85" s="290"/>
      <c r="F85" s="290"/>
      <c r="G85" s="290"/>
      <c r="H85" s="290"/>
      <c r="P85" s="216" t="s">
        <v>164</v>
      </c>
      <c r="Q85" s="265">
        <f>IF(D11="Arbeitnehmer ohne Versorgungswerk",IF(E71="nicht berücksichtigen",0,VolleEMR*0.1*E68),0)</f>
        <v>0</v>
      </c>
    </row>
    <row r="86" spans="3:9" ht="11.25" customHeight="1">
      <c r="C86" s="51"/>
      <c r="D86" s="51"/>
      <c r="E86" s="51"/>
      <c r="F86" s="51"/>
      <c r="G86" s="51"/>
      <c r="H86" s="51"/>
      <c r="I86" s="30"/>
    </row>
    <row r="87" spans="1:17" ht="12.75">
      <c r="A87" s="14"/>
      <c r="B87" s="253" t="s">
        <v>86</v>
      </c>
      <c r="C87" s="14"/>
      <c r="D87" s="256"/>
      <c r="E87" s="256"/>
      <c r="F87" s="256"/>
      <c r="G87" s="256"/>
      <c r="H87" s="256"/>
      <c r="I87" s="256"/>
      <c r="J87" s="252"/>
      <c r="P87" s="218" t="s">
        <v>166</v>
      </c>
      <c r="Q87" s="219">
        <f>IF(AND(E67="Alleinstehend",E68=0),0,((Jahr1_Eingabe/12)*0.33))</f>
        <v>0</v>
      </c>
    </row>
    <row r="88" spans="1:17" s="14" customFormat="1" ht="12.75">
      <c r="A88" s="13"/>
      <c r="B88" s="59" t="s">
        <v>53</v>
      </c>
      <c r="C88" s="289" t="s">
        <v>219</v>
      </c>
      <c r="D88" s="289"/>
      <c r="E88" s="289"/>
      <c r="F88" s="289"/>
      <c r="G88" s="289"/>
      <c r="H88" s="289"/>
      <c r="I88" s="114"/>
      <c r="J88" s="30"/>
      <c r="K88" s="252"/>
      <c r="L88" s="252"/>
      <c r="M88" s="252"/>
      <c r="N88" s="252"/>
      <c r="O88" s="252"/>
      <c r="P88" s="212" t="s">
        <v>167</v>
      </c>
      <c r="Q88" s="215">
        <f>((Jahr1_Eingabe/12*0.06)*E68)</f>
        <v>0</v>
      </c>
    </row>
    <row r="89" spans="2:17" ht="12.75" customHeight="1">
      <c r="B89" s="28"/>
      <c r="C89" s="289"/>
      <c r="D89" s="289"/>
      <c r="E89" s="289"/>
      <c r="F89" s="289"/>
      <c r="G89" s="289"/>
      <c r="H89" s="289"/>
      <c r="I89" s="114"/>
      <c r="J89" s="50"/>
      <c r="K89" s="28"/>
      <c r="L89" s="28"/>
      <c r="M89" s="30"/>
      <c r="N89" s="30"/>
      <c r="O89" s="30"/>
      <c r="P89" s="209" t="s">
        <v>168</v>
      </c>
      <c r="Q89" s="217">
        <f>((H5-(YEAR(Q1)-YEAR(E5))))</f>
        <v>35</v>
      </c>
    </row>
    <row r="90" spans="2:17" ht="12.75">
      <c r="B90" s="28"/>
      <c r="C90" s="289"/>
      <c r="D90" s="289"/>
      <c r="E90" s="289"/>
      <c r="F90" s="289"/>
      <c r="G90" s="289"/>
      <c r="H90" s="289"/>
      <c r="I90" s="114"/>
      <c r="J90" s="50"/>
      <c r="K90" s="28"/>
      <c r="L90" s="28"/>
      <c r="M90" s="28"/>
      <c r="N90" s="30"/>
      <c r="O90" s="30"/>
      <c r="P90" s="226" t="s">
        <v>171</v>
      </c>
      <c r="Q90" s="267">
        <f>IF(AND(E67="Alleinstehend",E68=0),0,((Jahr1_Eingabe/12)*0.33)+((Jahr1_Eingabe/12*0.06)*E68))</f>
        <v>0</v>
      </c>
    </row>
    <row r="91" spans="2:16" ht="26.25" customHeight="1">
      <c r="B91" s="28"/>
      <c r="C91" s="289"/>
      <c r="D91" s="289"/>
      <c r="E91" s="289"/>
      <c r="F91" s="289"/>
      <c r="G91" s="289"/>
      <c r="H91" s="289"/>
      <c r="I91" s="51"/>
      <c r="J91" s="50"/>
      <c r="K91" s="28"/>
      <c r="L91" s="28"/>
      <c r="M91" s="28"/>
      <c r="N91" s="30"/>
      <c r="O91" s="30"/>
      <c r="P91" s="30"/>
    </row>
    <row r="92" spans="2:17" ht="12.75" customHeight="1">
      <c r="B92" s="59" t="s">
        <v>53</v>
      </c>
      <c r="C92" s="203" t="s">
        <v>139</v>
      </c>
      <c r="D92" s="204"/>
      <c r="E92" s="204"/>
      <c r="F92" s="204"/>
      <c r="G92" s="205">
        <f>IF(H19&gt;0,H19,0)</f>
        <v>3333.333333333334</v>
      </c>
      <c r="H92" s="202"/>
      <c r="I92" s="202"/>
      <c r="J92" s="30"/>
      <c r="K92" s="28"/>
      <c r="L92" s="28"/>
      <c r="M92" s="28"/>
      <c r="N92" s="30"/>
      <c r="O92" s="30"/>
      <c r="P92" s="207" t="s">
        <v>169</v>
      </c>
      <c r="Q92" s="219" t="s">
        <v>170</v>
      </c>
    </row>
    <row r="93" spans="2:17" ht="11.25" customHeight="1">
      <c r="B93" s="28"/>
      <c r="C93" s="202"/>
      <c r="D93" s="202"/>
      <c r="E93" s="202"/>
      <c r="F93" s="202"/>
      <c r="G93" s="202"/>
      <c r="H93" s="202"/>
      <c r="I93" s="202"/>
      <c r="J93" s="30"/>
      <c r="K93" s="30"/>
      <c r="L93" s="30"/>
      <c r="M93" s="30"/>
      <c r="N93" s="28"/>
      <c r="O93" s="28"/>
      <c r="P93" s="214"/>
      <c r="Q93" s="215" t="s">
        <v>172</v>
      </c>
    </row>
    <row r="94" spans="1:17" ht="12.75">
      <c r="A94" s="14"/>
      <c r="B94" s="253" t="s">
        <v>87</v>
      </c>
      <c r="C94" s="14"/>
      <c r="D94" s="258"/>
      <c r="E94" s="258"/>
      <c r="F94" s="258"/>
      <c r="G94" s="258"/>
      <c r="H94" s="258"/>
      <c r="I94" s="258"/>
      <c r="J94" s="252"/>
      <c r="K94" s="30"/>
      <c r="L94" s="30"/>
      <c r="M94" s="30"/>
      <c r="N94" s="28"/>
      <c r="O94" s="28"/>
      <c r="P94" s="214"/>
      <c r="Q94" s="215" t="s">
        <v>173</v>
      </c>
    </row>
    <row r="95" spans="1:17" s="14" customFormat="1" ht="12.75">
      <c r="A95" s="13"/>
      <c r="B95" s="59" t="s">
        <v>53</v>
      </c>
      <c r="C95" s="290" t="s">
        <v>204</v>
      </c>
      <c r="D95" s="290"/>
      <c r="E95" s="290"/>
      <c r="F95" s="290"/>
      <c r="G95" s="290"/>
      <c r="H95" s="290"/>
      <c r="I95" s="204"/>
      <c r="J95" s="30"/>
      <c r="K95" s="252"/>
      <c r="L95" s="252"/>
      <c r="M95" s="252"/>
      <c r="N95" s="33"/>
      <c r="O95" s="33"/>
      <c r="P95" s="271"/>
      <c r="Q95" s="215" t="s">
        <v>174</v>
      </c>
    </row>
    <row r="96" spans="2:17" ht="12.75" customHeight="1">
      <c r="B96" s="59"/>
      <c r="C96" s="290"/>
      <c r="D96" s="290"/>
      <c r="E96" s="290"/>
      <c r="F96" s="290"/>
      <c r="G96" s="290"/>
      <c r="H96" s="290"/>
      <c r="I96" s="204"/>
      <c r="J96" s="30"/>
      <c r="K96" s="30"/>
      <c r="L96" s="30"/>
      <c r="M96" s="30"/>
      <c r="N96" s="28"/>
      <c r="O96" s="28"/>
      <c r="P96" s="214"/>
      <c r="Q96" s="215" t="s">
        <v>175</v>
      </c>
    </row>
    <row r="97" spans="2:17" ht="12.75" customHeight="1">
      <c r="B97" s="59" t="s">
        <v>53</v>
      </c>
      <c r="C97" s="290" t="s">
        <v>210</v>
      </c>
      <c r="D97" s="290"/>
      <c r="E97" s="290"/>
      <c r="F97" s="290"/>
      <c r="G97" s="290"/>
      <c r="H97" s="290"/>
      <c r="I97" s="30"/>
      <c r="J97" s="30"/>
      <c r="K97" s="30"/>
      <c r="L97" s="30"/>
      <c r="M97" s="30"/>
      <c r="N97" s="28"/>
      <c r="O97" s="28"/>
      <c r="P97" s="214"/>
      <c r="Q97" s="215" t="s">
        <v>176</v>
      </c>
    </row>
    <row r="98" spans="3:17" ht="12.75" customHeight="1">
      <c r="C98" s="290"/>
      <c r="D98" s="290"/>
      <c r="E98" s="290"/>
      <c r="F98" s="290"/>
      <c r="G98" s="290"/>
      <c r="H98" s="290"/>
      <c r="I98" s="114"/>
      <c r="J98" s="30"/>
      <c r="K98" s="30"/>
      <c r="L98" s="30"/>
      <c r="M98" s="30"/>
      <c r="N98" s="28"/>
      <c r="O98" s="28"/>
      <c r="P98" s="214"/>
      <c r="Q98" s="215" t="s">
        <v>177</v>
      </c>
    </row>
    <row r="99" spans="2:17" ht="12.75" customHeight="1">
      <c r="B99" s="59" t="s">
        <v>53</v>
      </c>
      <c r="C99" s="318" t="str">
        <f>IF(EMR_Berücksichtigen="Berücksichtigen","BU-Renten aus der 1.Schicht, der 2.Schicht und die Erwerbsminderungsrente wurden zu 80 % berücksichtigt, wenn sie 48.000 € jährlich nicht übersteigen. Der Teil darüber hinaus wurde zu 100 % berücksichtigt.","Berufsunfähigkeitsrenten aus der 1.Schicht und der 2. Schicht wurden zu 80 % berücksichtigt, wenn sie 48.000 € jährlich nicht übersteigen. Der Teil darüber hinaus wurde zu 100 % berücksichtigt.")</f>
        <v>Berufsunfähigkeitsrenten aus der 1.Schicht und der 2. Schicht wurden zu 80 % berücksichtigt, wenn sie 48.000 € jährlich nicht übersteigen. Der Teil darüber hinaus wurde zu 100 % berücksichtigt.</v>
      </c>
      <c r="D99" s="319"/>
      <c r="E99" s="319"/>
      <c r="F99" s="319"/>
      <c r="G99" s="319"/>
      <c r="H99" s="319"/>
      <c r="I99" s="114"/>
      <c r="J99" s="37"/>
      <c r="K99" s="30"/>
      <c r="L99" s="30"/>
      <c r="M99" s="30"/>
      <c r="N99" s="28"/>
      <c r="O99" s="28"/>
      <c r="P99" s="214"/>
      <c r="Q99" s="215" t="s">
        <v>178</v>
      </c>
    </row>
    <row r="100" spans="2:17" ht="12.75" customHeight="1">
      <c r="B100" s="59"/>
      <c r="C100" s="319"/>
      <c r="D100" s="319"/>
      <c r="E100" s="319"/>
      <c r="F100" s="319"/>
      <c r="G100" s="319"/>
      <c r="H100" s="319"/>
      <c r="I100" s="114"/>
      <c r="J100" s="30"/>
      <c r="K100" s="30"/>
      <c r="L100" s="30"/>
      <c r="M100" s="52"/>
      <c r="N100" s="30"/>
      <c r="O100" s="30"/>
      <c r="P100" s="212"/>
      <c r="Q100" s="215" t="s">
        <v>179</v>
      </c>
    </row>
    <row r="101" spans="2:17" ht="12.75">
      <c r="B101" s="59" t="s">
        <v>53</v>
      </c>
      <c r="C101" s="290" t="s">
        <v>205</v>
      </c>
      <c r="D101" s="290"/>
      <c r="E101" s="290"/>
      <c r="F101" s="290"/>
      <c r="G101" s="290"/>
      <c r="H101" s="290"/>
      <c r="I101" s="290"/>
      <c r="J101" s="54"/>
      <c r="K101" s="30"/>
      <c r="L101" s="30"/>
      <c r="M101" s="30"/>
      <c r="N101" s="53"/>
      <c r="O101" s="53"/>
      <c r="P101" s="272"/>
      <c r="Q101" s="215" t="s">
        <v>180</v>
      </c>
    </row>
    <row r="102" spans="2:17" ht="12.75">
      <c r="B102" s="60"/>
      <c r="C102" s="290"/>
      <c r="D102" s="290"/>
      <c r="E102" s="290"/>
      <c r="F102" s="290"/>
      <c r="G102" s="290"/>
      <c r="H102" s="290"/>
      <c r="I102" s="290"/>
      <c r="J102" s="54"/>
      <c r="K102" s="28"/>
      <c r="L102" s="28"/>
      <c r="M102" s="28"/>
      <c r="N102" s="53"/>
      <c r="O102" s="53"/>
      <c r="P102" s="272"/>
      <c r="Q102" s="215" t="s">
        <v>181</v>
      </c>
    </row>
    <row r="103" spans="2:17" ht="12.75">
      <c r="B103" s="59" t="s">
        <v>53</v>
      </c>
      <c r="C103" s="61" t="s">
        <v>218</v>
      </c>
      <c r="D103" s="61"/>
      <c r="E103" s="61"/>
      <c r="F103" s="61"/>
      <c r="G103" s="61"/>
      <c r="H103" s="61"/>
      <c r="I103" s="51"/>
      <c r="J103" s="54"/>
      <c r="K103" s="28"/>
      <c r="L103" s="28"/>
      <c r="M103" s="28"/>
      <c r="N103" s="53"/>
      <c r="O103" s="53"/>
      <c r="P103" s="272"/>
      <c r="Q103" s="215" t="s">
        <v>182</v>
      </c>
    </row>
    <row r="104" spans="2:17" ht="12.75">
      <c r="B104" s="59" t="s">
        <v>53</v>
      </c>
      <c r="C104" s="51" t="s">
        <v>94</v>
      </c>
      <c r="D104" s="51"/>
      <c r="E104" s="51"/>
      <c r="F104" s="51"/>
      <c r="G104" s="200">
        <f>BU_Angemessen</f>
        <v>3185.1851851851857</v>
      </c>
      <c r="H104" s="114"/>
      <c r="I104" s="114"/>
      <c r="J104" s="54"/>
      <c r="K104" s="28"/>
      <c r="L104" s="28"/>
      <c r="M104" s="28"/>
      <c r="P104" s="214"/>
      <c r="Q104" s="215" t="s">
        <v>183</v>
      </c>
    </row>
    <row r="105" spans="2:17" ht="12.75">
      <c r="B105" s="59" t="s">
        <v>53</v>
      </c>
      <c r="C105" s="203" t="s">
        <v>139</v>
      </c>
      <c r="D105" s="204"/>
      <c r="E105" s="204"/>
      <c r="F105" s="204"/>
      <c r="G105" s="205">
        <f>IF(D29="Meine Wunschrente",IF(BU_Eingabe-H30&lt;0,H30-BU_Eingabe,0),IF(H30&gt;0,H30,0))</f>
        <v>3000</v>
      </c>
      <c r="H105" s="114"/>
      <c r="I105" s="114"/>
      <c r="J105" s="54"/>
      <c r="K105" s="28"/>
      <c r="L105" s="28"/>
      <c r="M105" s="28"/>
      <c r="P105" s="214"/>
      <c r="Q105" s="215" t="s">
        <v>184</v>
      </c>
    </row>
    <row r="106" spans="8:17" ht="11.25" customHeight="1">
      <c r="H106" s="61"/>
      <c r="I106" s="51"/>
      <c r="J106" s="259"/>
      <c r="K106" s="28"/>
      <c r="L106" s="28"/>
      <c r="M106" s="28"/>
      <c r="P106" s="214"/>
      <c r="Q106" s="215" t="s">
        <v>185</v>
      </c>
    </row>
    <row r="107" spans="1:36" ht="12.75">
      <c r="A107" s="14"/>
      <c r="B107" s="253" t="s">
        <v>88</v>
      </c>
      <c r="C107" s="14"/>
      <c r="D107" s="14"/>
      <c r="E107" s="14"/>
      <c r="F107" s="14"/>
      <c r="G107" s="14"/>
      <c r="H107" s="12"/>
      <c r="I107" s="253"/>
      <c r="J107" s="54"/>
      <c r="K107" s="33"/>
      <c r="L107" s="33"/>
      <c r="M107" s="33"/>
      <c r="N107" s="14"/>
      <c r="O107" s="14"/>
      <c r="P107" s="271"/>
      <c r="Q107" s="215" t="s">
        <v>186</v>
      </c>
      <c r="R107" s="14"/>
      <c r="S107" s="14"/>
      <c r="T107" s="14"/>
      <c r="U107" s="14"/>
      <c r="V107" s="14"/>
      <c r="W107" s="14"/>
      <c r="X107" s="14"/>
      <c r="Y107" s="14"/>
      <c r="Z107" s="14"/>
      <c r="AA107" s="14"/>
      <c r="AB107" s="14"/>
      <c r="AC107" s="14"/>
      <c r="AD107" s="14"/>
      <c r="AE107" s="14"/>
      <c r="AF107" s="14"/>
      <c r="AG107" s="14"/>
      <c r="AH107" s="14"/>
      <c r="AI107" s="14"/>
      <c r="AJ107" s="14"/>
    </row>
    <row r="108" spans="1:36" s="14" customFormat="1" ht="12.75">
      <c r="A108" s="13"/>
      <c r="B108" s="59" t="s">
        <v>53</v>
      </c>
      <c r="C108" s="290" t="s">
        <v>220</v>
      </c>
      <c r="D108" s="290"/>
      <c r="E108" s="290"/>
      <c r="F108" s="290"/>
      <c r="G108" s="290"/>
      <c r="H108" s="290"/>
      <c r="I108" s="51"/>
      <c r="J108" s="54"/>
      <c r="K108" s="28"/>
      <c r="L108" s="28"/>
      <c r="M108" s="28"/>
      <c r="N108" s="13"/>
      <c r="O108" s="13"/>
      <c r="P108" s="214"/>
      <c r="Q108" s="215" t="s">
        <v>187</v>
      </c>
      <c r="R108" s="13"/>
      <c r="S108" s="13"/>
      <c r="T108" s="13"/>
      <c r="U108" s="13"/>
      <c r="V108" s="13"/>
      <c r="W108" s="13"/>
      <c r="X108" s="13"/>
      <c r="Y108" s="13"/>
      <c r="Z108" s="13"/>
      <c r="AA108" s="13"/>
      <c r="AB108" s="13"/>
      <c r="AC108" s="13"/>
      <c r="AD108" s="13"/>
      <c r="AE108" s="13"/>
      <c r="AF108" s="13"/>
      <c r="AG108" s="13"/>
      <c r="AH108" s="13"/>
      <c r="AI108" s="13"/>
      <c r="AJ108" s="13"/>
    </row>
    <row r="109" spans="3:17" ht="27" customHeight="1">
      <c r="C109" s="290"/>
      <c r="D109" s="290"/>
      <c r="E109" s="290"/>
      <c r="F109" s="290"/>
      <c r="G109" s="290"/>
      <c r="H109" s="290"/>
      <c r="I109" s="51"/>
      <c r="J109" s="54"/>
      <c r="K109" s="28"/>
      <c r="L109" s="28"/>
      <c r="M109" s="28"/>
      <c r="P109" s="214"/>
      <c r="Q109" s="215" t="s">
        <v>188</v>
      </c>
    </row>
    <row r="110" spans="3:17" ht="12.75">
      <c r="C110" s="114" t="s">
        <v>95</v>
      </c>
      <c r="D110" s="114"/>
      <c r="E110" s="114"/>
      <c r="F110" s="114"/>
      <c r="G110" s="200">
        <f>IF(OR(D11=Q20,D11=Q21),Rente_Eingabe_Vorgabe,0)</f>
        <v>1776.99</v>
      </c>
      <c r="H110" s="51"/>
      <c r="I110" s="51"/>
      <c r="J110" s="54"/>
      <c r="K110" s="28"/>
      <c r="L110" s="28"/>
      <c r="M110" s="28"/>
      <c r="P110" s="214"/>
      <c r="Q110" s="215" t="s">
        <v>189</v>
      </c>
    </row>
    <row r="111" spans="2:17" ht="12.75">
      <c r="B111" s="59" t="s">
        <v>53</v>
      </c>
      <c r="C111" s="290" t="s">
        <v>96</v>
      </c>
      <c r="D111" s="290"/>
      <c r="E111" s="290"/>
      <c r="F111" s="290"/>
      <c r="G111" s="290"/>
      <c r="H111" s="290"/>
      <c r="I111" s="58"/>
      <c r="J111" s="28"/>
      <c r="K111" s="28"/>
      <c r="L111" s="28"/>
      <c r="M111" s="28"/>
      <c r="P111" s="214"/>
      <c r="Q111" s="215" t="s">
        <v>190</v>
      </c>
    </row>
    <row r="112" spans="3:17" ht="12.75">
      <c r="C112" s="290"/>
      <c r="D112" s="290"/>
      <c r="E112" s="290"/>
      <c r="F112" s="290"/>
      <c r="G112" s="290"/>
      <c r="H112" s="290"/>
      <c r="I112" s="58"/>
      <c r="J112" s="28"/>
      <c r="K112" s="28"/>
      <c r="L112" s="28"/>
      <c r="M112" s="28"/>
      <c r="P112" s="214"/>
      <c r="Q112" s="215" t="s">
        <v>191</v>
      </c>
    </row>
    <row r="113" spans="2:17" ht="12.75">
      <c r="B113" s="59" t="s">
        <v>53</v>
      </c>
      <c r="C113" s="61" t="s">
        <v>206</v>
      </c>
      <c r="D113" s="61"/>
      <c r="E113" s="61"/>
      <c r="F113" s="61"/>
      <c r="G113" s="61"/>
      <c r="H113" s="61"/>
      <c r="I113" s="58"/>
      <c r="J113" s="28"/>
      <c r="K113" s="28"/>
      <c r="L113" s="28"/>
      <c r="M113" s="28"/>
      <c r="P113" s="214"/>
      <c r="Q113" s="215" t="s">
        <v>192</v>
      </c>
    </row>
    <row r="114" spans="2:17" ht="12.75">
      <c r="B114" s="59"/>
      <c r="C114" s="114" t="s">
        <v>93</v>
      </c>
      <c r="D114" s="201"/>
      <c r="E114" s="201"/>
      <c r="F114" s="201"/>
      <c r="G114" s="200">
        <f>Rente_Angemessen_Vorgabe</f>
        <v>3333.333333333334</v>
      </c>
      <c r="H114" s="201"/>
      <c r="I114" s="51"/>
      <c r="J114" s="28"/>
      <c r="K114" s="28"/>
      <c r="L114" s="28"/>
      <c r="M114" s="28"/>
      <c r="P114" s="214"/>
      <c r="Q114" s="215" t="s">
        <v>193</v>
      </c>
    </row>
    <row r="115" spans="2:17" ht="12.75">
      <c r="B115" s="59" t="s">
        <v>53</v>
      </c>
      <c r="C115" s="203" t="s">
        <v>139</v>
      </c>
      <c r="D115" s="204"/>
      <c r="E115" s="204"/>
      <c r="F115" s="204"/>
      <c r="G115" s="205">
        <f>IF(H46&gt;0,H46,0)</f>
        <v>1056.3433333333342</v>
      </c>
      <c r="H115" s="32"/>
      <c r="I115" s="58"/>
      <c r="J115" s="28"/>
      <c r="K115" s="28"/>
      <c r="L115" s="28"/>
      <c r="M115" s="28"/>
      <c r="P115" s="214"/>
      <c r="Q115" s="215" t="s">
        <v>194</v>
      </c>
    </row>
    <row r="116" spans="9:17" ht="11.25" customHeight="1">
      <c r="I116" s="58"/>
      <c r="J116" s="33"/>
      <c r="K116" s="28"/>
      <c r="L116" s="28"/>
      <c r="M116" s="28"/>
      <c r="P116" s="216"/>
      <c r="Q116" s="217" t="s">
        <v>195</v>
      </c>
    </row>
    <row r="117" spans="1:36" ht="12.75">
      <c r="A117" s="14"/>
      <c r="B117" s="253" t="s">
        <v>89</v>
      </c>
      <c r="C117" s="14"/>
      <c r="D117" s="253"/>
      <c r="E117" s="253"/>
      <c r="F117" s="253"/>
      <c r="G117" s="253"/>
      <c r="H117" s="253"/>
      <c r="I117" s="256"/>
      <c r="J117" s="28"/>
      <c r="K117" s="33"/>
      <c r="L117" s="33"/>
      <c r="M117" s="33"/>
      <c r="N117" s="14"/>
      <c r="O117" s="14"/>
      <c r="P117" s="14"/>
      <c r="Q117" s="257"/>
      <c r="R117" s="14"/>
      <c r="S117" s="14"/>
      <c r="T117" s="14"/>
      <c r="U117" s="14"/>
      <c r="V117" s="14"/>
      <c r="W117" s="14"/>
      <c r="X117" s="14"/>
      <c r="Y117" s="14"/>
      <c r="Z117" s="14"/>
      <c r="AA117" s="14"/>
      <c r="AB117" s="14"/>
      <c r="AC117" s="14"/>
      <c r="AD117" s="14"/>
      <c r="AE117" s="14"/>
      <c r="AF117" s="14"/>
      <c r="AG117" s="14"/>
      <c r="AH117" s="14"/>
      <c r="AI117" s="14"/>
      <c r="AJ117" s="14"/>
    </row>
    <row r="118" spans="1:36" s="14" customFormat="1" ht="27" customHeight="1">
      <c r="A118" s="13"/>
      <c r="B118" s="59" t="s">
        <v>53</v>
      </c>
      <c r="C118" s="283" t="s">
        <v>212</v>
      </c>
      <c r="D118" s="284"/>
      <c r="E118" s="284"/>
      <c r="F118" s="284"/>
      <c r="G118" s="284"/>
      <c r="H118" s="284"/>
      <c r="I118" s="114"/>
      <c r="J118" s="28"/>
      <c r="K118" s="28"/>
      <c r="L118" s="28"/>
      <c r="M118" s="28"/>
      <c r="N118" s="13"/>
      <c r="O118" s="13"/>
      <c r="P118" s="13"/>
      <c r="Q118" s="62"/>
      <c r="R118" s="13"/>
      <c r="S118" s="13"/>
      <c r="T118" s="13"/>
      <c r="U118" s="13"/>
      <c r="V118" s="13"/>
      <c r="W118" s="13"/>
      <c r="X118" s="13"/>
      <c r="Y118" s="13"/>
      <c r="Z118" s="13"/>
      <c r="AA118" s="13"/>
      <c r="AB118" s="13"/>
      <c r="AC118" s="13"/>
      <c r="AD118" s="13"/>
      <c r="AE118" s="13"/>
      <c r="AF118" s="13"/>
      <c r="AG118" s="13"/>
      <c r="AH118" s="13"/>
      <c r="AI118" s="13"/>
      <c r="AJ118" s="13"/>
    </row>
    <row r="119" spans="2:13" ht="27" customHeight="1">
      <c r="B119" s="59" t="s">
        <v>53</v>
      </c>
      <c r="C119" s="285" t="s">
        <v>213</v>
      </c>
      <c r="D119" s="284"/>
      <c r="E119" s="284"/>
      <c r="F119" s="284"/>
      <c r="G119" s="284"/>
      <c r="H119" s="284"/>
      <c r="I119" s="114"/>
      <c r="J119" s="33"/>
      <c r="K119" s="28"/>
      <c r="L119" s="28"/>
      <c r="M119" s="28"/>
    </row>
    <row r="120" spans="1:36" ht="12.75">
      <c r="A120" s="14"/>
      <c r="B120" s="59" t="s">
        <v>53</v>
      </c>
      <c r="C120" s="203" t="s">
        <v>139</v>
      </c>
      <c r="D120" s="260"/>
      <c r="E120" s="260"/>
      <c r="F120" s="260"/>
      <c r="G120" s="205">
        <f>IF(H56&gt;0,H56,0)</f>
        <v>2000</v>
      </c>
      <c r="H120" s="261"/>
      <c r="I120" s="256"/>
      <c r="K120" s="33"/>
      <c r="L120" s="33"/>
      <c r="M120" s="33"/>
      <c r="N120" s="14"/>
      <c r="O120" s="14"/>
      <c r="P120" s="14"/>
      <c r="Q120" s="257"/>
      <c r="R120" s="14"/>
      <c r="S120" s="14"/>
      <c r="T120" s="14"/>
      <c r="U120" s="14"/>
      <c r="V120" s="14"/>
      <c r="W120" s="14"/>
      <c r="X120" s="14"/>
      <c r="Y120" s="14"/>
      <c r="Z120" s="14"/>
      <c r="AA120" s="14"/>
      <c r="AB120" s="14"/>
      <c r="AC120" s="14"/>
      <c r="AD120" s="14"/>
      <c r="AE120" s="14"/>
      <c r="AF120" s="14"/>
      <c r="AG120" s="14"/>
      <c r="AH120" s="14"/>
      <c r="AI120" s="14"/>
      <c r="AJ120" s="14"/>
    </row>
    <row r="121" spans="1:36" s="14" customFormat="1" ht="11.25" customHeight="1">
      <c r="A121" s="13"/>
      <c r="B121" s="13"/>
      <c r="C121" s="51"/>
      <c r="D121" s="51"/>
      <c r="E121" s="51"/>
      <c r="F121" s="51"/>
      <c r="G121" s="51"/>
      <c r="H121" s="51"/>
      <c r="I121" s="201"/>
      <c r="K121" s="13"/>
      <c r="L121" s="13"/>
      <c r="M121" s="13"/>
      <c r="N121" s="13"/>
      <c r="O121" s="13"/>
      <c r="P121" s="13"/>
      <c r="Q121" s="62"/>
      <c r="R121" s="13"/>
      <c r="S121" s="13"/>
      <c r="T121" s="13"/>
      <c r="U121" s="13"/>
      <c r="V121" s="13"/>
      <c r="W121" s="13"/>
      <c r="X121" s="13"/>
      <c r="Y121" s="13"/>
      <c r="Z121" s="13"/>
      <c r="AA121" s="13"/>
      <c r="AB121" s="13"/>
      <c r="AC121" s="13"/>
      <c r="AD121" s="13"/>
      <c r="AE121" s="13"/>
      <c r="AF121" s="13"/>
      <c r="AG121" s="13"/>
      <c r="AH121" s="13"/>
      <c r="AI121" s="13"/>
      <c r="AJ121" s="13"/>
    </row>
    <row r="122" spans="1:36" ht="12.75">
      <c r="A122" s="14"/>
      <c r="B122" s="253" t="s">
        <v>100</v>
      </c>
      <c r="C122" s="14"/>
      <c r="D122" s="253"/>
      <c r="E122" s="253"/>
      <c r="F122" s="253"/>
      <c r="G122" s="253"/>
      <c r="H122" s="253"/>
      <c r="I122" s="12"/>
      <c r="J122" s="28"/>
      <c r="K122" s="14"/>
      <c r="L122" s="14"/>
      <c r="M122" s="14"/>
      <c r="N122" s="14"/>
      <c r="O122" s="14"/>
      <c r="P122" s="14"/>
      <c r="Q122" s="257"/>
      <c r="R122" s="14"/>
      <c r="S122" s="14"/>
      <c r="T122" s="14"/>
      <c r="U122" s="14"/>
      <c r="V122" s="14"/>
      <c r="W122" s="14"/>
      <c r="X122" s="14"/>
      <c r="Y122" s="14"/>
      <c r="Z122" s="14"/>
      <c r="AA122" s="14"/>
      <c r="AB122" s="14"/>
      <c r="AC122" s="14"/>
      <c r="AD122" s="14"/>
      <c r="AE122" s="14"/>
      <c r="AF122" s="14"/>
      <c r="AG122" s="14"/>
      <c r="AH122" s="14"/>
      <c r="AI122" s="14"/>
      <c r="AJ122" s="14"/>
    </row>
    <row r="123" spans="1:36" s="14" customFormat="1" ht="27" customHeight="1">
      <c r="A123" s="13"/>
      <c r="B123" s="59" t="s">
        <v>53</v>
      </c>
      <c r="C123" s="290" t="s">
        <v>207</v>
      </c>
      <c r="D123" s="292"/>
      <c r="E123" s="292"/>
      <c r="F123" s="292"/>
      <c r="G123" s="292"/>
      <c r="H123" s="292"/>
      <c r="I123" s="114"/>
      <c r="J123" s="28"/>
      <c r="K123" s="28"/>
      <c r="L123" s="28"/>
      <c r="M123" s="28"/>
      <c r="N123" s="13"/>
      <c r="O123" s="13"/>
      <c r="P123" s="13"/>
      <c r="Q123" s="62"/>
      <c r="R123" s="13"/>
      <c r="S123" s="13"/>
      <c r="T123" s="13"/>
      <c r="U123" s="13"/>
      <c r="V123" s="13"/>
      <c r="W123" s="13"/>
      <c r="X123" s="13"/>
      <c r="Y123" s="13"/>
      <c r="Z123" s="13"/>
      <c r="AA123" s="13"/>
      <c r="AB123" s="13"/>
      <c r="AC123" s="13"/>
      <c r="AD123" s="13"/>
      <c r="AE123" s="13"/>
      <c r="AF123" s="13"/>
      <c r="AG123" s="13"/>
      <c r="AH123" s="13"/>
      <c r="AI123" s="13"/>
      <c r="AJ123" s="13"/>
    </row>
    <row r="124" spans="3:13" ht="12.75">
      <c r="C124" s="51" t="s">
        <v>93</v>
      </c>
      <c r="D124" s="51"/>
      <c r="E124" s="51"/>
      <c r="F124" s="51"/>
      <c r="G124" s="200">
        <f>Invalidität_Angemessen</f>
        <v>286666.6666666667</v>
      </c>
      <c r="H124" s="114"/>
      <c r="I124" s="114"/>
      <c r="K124" s="28"/>
      <c r="L124" s="28"/>
      <c r="M124" s="28"/>
    </row>
    <row r="125" spans="2:9" ht="12.75">
      <c r="B125" s="59" t="s">
        <v>53</v>
      </c>
      <c r="C125" s="203" t="s">
        <v>139</v>
      </c>
      <c r="D125" s="204"/>
      <c r="E125" s="204"/>
      <c r="F125" s="204"/>
      <c r="G125" s="205">
        <f>IF(H62&gt;0,H62,0)</f>
        <v>286666.6667</v>
      </c>
      <c r="H125" s="51"/>
      <c r="I125" s="201"/>
    </row>
    <row r="126" spans="8:9" ht="11.25" customHeight="1">
      <c r="H126" s="51"/>
      <c r="I126" s="201"/>
    </row>
    <row r="127" ht="12.75">
      <c r="B127" s="253" t="s">
        <v>143</v>
      </c>
    </row>
    <row r="128" spans="2:8" ht="12.75">
      <c r="B128" s="59" t="s">
        <v>53</v>
      </c>
      <c r="C128" s="300" t="s">
        <v>200</v>
      </c>
      <c r="D128" s="300"/>
      <c r="E128" s="300"/>
      <c r="F128" s="300"/>
      <c r="G128" s="300"/>
      <c r="H128" s="300"/>
    </row>
    <row r="129" spans="2:8" ht="12.75" customHeight="1">
      <c r="B129" s="59"/>
      <c r="C129" s="287">
        <f>IF(Anzahl_Kinder=0,"","Für die Dauer von "&amp;H68&amp;" beträgt er in Ihrem Fall monatlich")</f>
      </c>
      <c r="D129" s="287"/>
      <c r="E129" s="287"/>
      <c r="F129" s="287"/>
      <c r="G129" s="277">
        <f>Q88</f>
        <v>0</v>
      </c>
      <c r="H129" s="276"/>
    </row>
    <row r="130" spans="2:8" ht="12.75" customHeight="1">
      <c r="B130" s="59" t="s">
        <v>53</v>
      </c>
      <c r="C130" s="293" t="s">
        <v>221</v>
      </c>
      <c r="D130" s="293"/>
      <c r="E130" s="293"/>
      <c r="F130" s="293"/>
      <c r="G130" s="293"/>
      <c r="H130" s="293"/>
    </row>
    <row r="131" spans="2:8" ht="12.75" customHeight="1">
      <c r="B131" s="59"/>
      <c r="C131" s="293"/>
      <c r="D131" s="293"/>
      <c r="E131" s="293"/>
      <c r="F131" s="293"/>
      <c r="G131" s="293"/>
      <c r="H131" s="293"/>
    </row>
    <row r="132" spans="3:8" ht="12.75">
      <c r="C132" s="293"/>
      <c r="D132" s="293"/>
      <c r="E132" s="293"/>
      <c r="F132" s="293"/>
      <c r="G132" s="293"/>
      <c r="H132" s="293"/>
    </row>
    <row r="133" spans="3:8" ht="24.75" customHeight="1">
      <c r="C133" s="293"/>
      <c r="D133" s="293"/>
      <c r="E133" s="293"/>
      <c r="F133" s="293"/>
      <c r="G133" s="293"/>
      <c r="H133" s="293"/>
    </row>
    <row r="134" spans="2:9" ht="12.75">
      <c r="B134" s="59" t="s">
        <v>53</v>
      </c>
      <c r="C134" s="290" t="s">
        <v>201</v>
      </c>
      <c r="D134" s="290"/>
      <c r="E134" s="290"/>
      <c r="F134" s="290"/>
      <c r="G134" s="290"/>
      <c r="H134" s="290"/>
      <c r="I134" s="290"/>
    </row>
    <row r="135" spans="3:9" ht="12.75" customHeight="1">
      <c r="C135" s="290"/>
      <c r="D135" s="290"/>
      <c r="E135" s="290"/>
      <c r="F135" s="290"/>
      <c r="G135" s="290"/>
      <c r="H135" s="290"/>
      <c r="I135" s="290"/>
    </row>
    <row r="136" spans="3:9" ht="12.75">
      <c r="C136" s="290"/>
      <c r="D136" s="290"/>
      <c r="E136" s="290"/>
      <c r="F136" s="290"/>
      <c r="G136" s="290"/>
      <c r="H136" s="290"/>
      <c r="I136" s="290"/>
    </row>
    <row r="137" spans="2:7" ht="12.75">
      <c r="B137" s="59" t="s">
        <v>53</v>
      </c>
      <c r="C137" s="114" t="s">
        <v>198</v>
      </c>
      <c r="D137" s="114"/>
      <c r="E137" s="114"/>
      <c r="F137" s="114"/>
      <c r="G137" s="200">
        <f>Wirente_Angemessen</f>
        <v>0</v>
      </c>
    </row>
    <row r="138" spans="2:7" ht="12.75">
      <c r="B138" s="59" t="s">
        <v>53</v>
      </c>
      <c r="C138" s="114" t="s">
        <v>199</v>
      </c>
      <c r="D138" s="224"/>
      <c r="E138" s="224"/>
      <c r="F138" s="224"/>
      <c r="G138" s="200">
        <f>Warente_Angemessen</f>
        <v>0</v>
      </c>
    </row>
    <row r="139" spans="2:7" ht="12.75">
      <c r="B139" s="59" t="s">
        <v>53</v>
      </c>
      <c r="C139" s="203" t="s">
        <v>139</v>
      </c>
      <c r="G139" s="266">
        <f>H78</f>
        <v>7000</v>
      </c>
    </row>
    <row r="140" ht="12.75">
      <c r="C140" s="278" t="s">
        <v>202</v>
      </c>
    </row>
    <row r="141" ht="11.25" customHeight="1"/>
    <row r="142" ht="12.75" hidden="1"/>
    <row r="143" spans="3:8" ht="12.75">
      <c r="C143" s="262"/>
      <c r="D143" s="262"/>
      <c r="F143" s="262"/>
      <c r="G143" s="262"/>
      <c r="H143" s="262"/>
    </row>
    <row r="144" spans="3:6" ht="12.75">
      <c r="C144" s="51" t="s">
        <v>81</v>
      </c>
      <c r="D144" s="51"/>
      <c r="E144" s="51"/>
      <c r="F144" s="51" t="s">
        <v>99</v>
      </c>
    </row>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row r="161" ht="12.75" hidden="1"/>
  </sheetData>
  <sheetProtection password="C58A" sheet="1" selectLockedCells="1"/>
  <mergeCells count="49">
    <mergeCell ref="Y33:Y34"/>
    <mergeCell ref="S33:S34"/>
    <mergeCell ref="U33:U34"/>
    <mergeCell ref="W33:W34"/>
    <mergeCell ref="D39:F39"/>
    <mergeCell ref="C134:I136"/>
    <mergeCell ref="C99:H100"/>
    <mergeCell ref="D53:E53"/>
    <mergeCell ref="C108:H109"/>
    <mergeCell ref="C111:H112"/>
    <mergeCell ref="D17:E17"/>
    <mergeCell ref="F5:G5"/>
    <mergeCell ref="D11:E11"/>
    <mergeCell ref="P14:Q19"/>
    <mergeCell ref="B1:I1"/>
    <mergeCell ref="C2:H2"/>
    <mergeCell ref="F4:G4"/>
    <mergeCell ref="F7:G7"/>
    <mergeCell ref="F8:G8"/>
    <mergeCell ref="D10:E10"/>
    <mergeCell ref="D16:E16"/>
    <mergeCell ref="C128:H128"/>
    <mergeCell ref="C14:E14"/>
    <mergeCell ref="F10:G10"/>
    <mergeCell ref="D43:E43"/>
    <mergeCell ref="D41:E41"/>
    <mergeCell ref="D26:F26"/>
    <mergeCell ref="F11:G11"/>
    <mergeCell ref="D24:F24"/>
    <mergeCell ref="D25:F25"/>
    <mergeCell ref="C130:H133"/>
    <mergeCell ref="D31:H31"/>
    <mergeCell ref="D54:E54"/>
    <mergeCell ref="D27:E27"/>
    <mergeCell ref="C97:H98"/>
    <mergeCell ref="C101:I102"/>
    <mergeCell ref="D69:E69"/>
    <mergeCell ref="F27:G27"/>
    <mergeCell ref="D55:E55"/>
    <mergeCell ref="C83:H85"/>
    <mergeCell ref="C118:H118"/>
    <mergeCell ref="C119:H119"/>
    <mergeCell ref="D18:F18"/>
    <mergeCell ref="C129:F129"/>
    <mergeCell ref="D19:E19"/>
    <mergeCell ref="C88:H91"/>
    <mergeCell ref="C95:H96"/>
    <mergeCell ref="D28:E28"/>
    <mergeCell ref="C123:H123"/>
  </mergeCells>
  <conditionalFormatting sqref="H49">
    <cfRule type="cellIs" priority="16" dxfId="6" operator="between" stopIfTrue="1">
      <formula>0.01</formula>
      <formula>100000</formula>
    </cfRule>
  </conditionalFormatting>
  <conditionalFormatting sqref="H28 H43">
    <cfRule type="cellIs" priority="17" dxfId="25" operator="between" stopIfTrue="1">
      <formula>0.01</formula>
      <formula>10000000</formula>
    </cfRule>
  </conditionalFormatting>
  <conditionalFormatting sqref="H35">
    <cfRule type="cellIs" priority="18" dxfId="25" operator="between" stopIfTrue="1">
      <formula>0</formula>
      <formula>10000000</formula>
    </cfRule>
  </conditionalFormatting>
  <conditionalFormatting sqref="H30 H19 H56 H46:H48">
    <cfRule type="cellIs" priority="19" dxfId="20" operator="between" stopIfTrue="1">
      <formula>0.01</formula>
      <formula>100000</formula>
    </cfRule>
  </conditionalFormatting>
  <conditionalFormatting sqref="H62">
    <cfRule type="cellIs" priority="20" dxfId="20" operator="between" stopIfTrue="1">
      <formula>0.01</formula>
      <formula>10000000000</formula>
    </cfRule>
  </conditionalFormatting>
  <conditionalFormatting sqref="F27:G27">
    <cfRule type="expression" priority="13" dxfId="11" stopIfTrue="1">
      <formula>$D$27=""</formula>
    </cfRule>
  </conditionalFormatting>
  <conditionalFormatting sqref="D27:E27">
    <cfRule type="expression" priority="12" dxfId="11" stopIfTrue="1">
      <formula>$D$27=""</formula>
    </cfRule>
  </conditionalFormatting>
  <conditionalFormatting sqref="G92">
    <cfRule type="expression" priority="11" dxfId="13" stopIfTrue="1">
      <formula>$G$92=0</formula>
    </cfRule>
  </conditionalFormatting>
  <conditionalFormatting sqref="G105">
    <cfRule type="expression" priority="10" dxfId="13" stopIfTrue="1">
      <formula>$G$105=0</formula>
    </cfRule>
  </conditionalFormatting>
  <conditionalFormatting sqref="G115">
    <cfRule type="expression" priority="9" dxfId="13" stopIfTrue="1">
      <formula>$G$115=0</formula>
    </cfRule>
  </conditionalFormatting>
  <conditionalFormatting sqref="G120">
    <cfRule type="expression" priority="8" dxfId="13" stopIfTrue="1">
      <formula>$G$120=0</formula>
    </cfRule>
  </conditionalFormatting>
  <conditionalFormatting sqref="G125">
    <cfRule type="expression" priority="7" dxfId="13" stopIfTrue="1">
      <formula>$G$125=0</formula>
    </cfRule>
  </conditionalFormatting>
  <conditionalFormatting sqref="E70:E71">
    <cfRule type="cellIs" priority="3" dxfId="12" operator="between" stopIfTrue="1">
      <formula>"="</formula>
      <formula>"="</formula>
    </cfRule>
    <cfRule type="expression" priority="4" dxfId="11" stopIfTrue="1">
      <formula>$D$27=""</formula>
    </cfRule>
  </conditionalFormatting>
  <conditionalFormatting sqref="H27">
    <cfRule type="expression" priority="2" dxfId="10" stopIfTrue="1">
      <formula>$D$27=""</formula>
    </cfRule>
  </conditionalFormatting>
  <conditionalFormatting sqref="H73">
    <cfRule type="expression" priority="1" dxfId="0" stopIfTrue="1">
      <formula>$H$73=0</formula>
    </cfRule>
  </conditionalFormatting>
  <dataValidations count="24">
    <dataValidation type="list" allowBlank="1" showInputMessage="1" showErrorMessage="1" sqref="H5">
      <formula1>$Q$32:$Q$36</formula1>
    </dataValidation>
    <dataValidation type="list" allowBlank="1" showInputMessage="1" showErrorMessage="1" sqref="F5:G5">
      <formula1>$Q$5:$Q$6</formula1>
    </dataValidation>
    <dataValidation type="list" allowBlank="1" showInputMessage="1" showErrorMessage="1" sqref="D11:E11">
      <formula1>$Q$20:$Q$24</formula1>
    </dataValidation>
    <dataValidation type="list" allowBlank="1" showInputMessage="1" showErrorMessage="1" sqref="G16 H18">
      <formula1>$Q$39:$Q$40</formula1>
    </dataValidation>
    <dataValidation type="date" allowBlank="1" showInputMessage="1" showErrorMessage="1" errorTitle="Eintrittsalter" error="Das Tool berücksichtigt nur Eintrittsalter zwischen 20 und 60 Jahren." sqref="E5">
      <formula1>20455</formula1>
      <formula2>35430</formula2>
    </dataValidation>
    <dataValidation allowBlank="1" showInputMessage="1" showErrorMessage="1" promptTitle="Individuelle Rente aus der GRV" prompt="Hier kann die tatsächliche Rente aus der jährlichen Information der BfA eingegeben werden." sqref="H35"/>
    <dataValidation type="decimal" allowBlank="1" showInputMessage="1" showErrorMessage="1" errorTitle="Eingabe Inflation" error="Mögliche Eingabe von 0-4 Prozent." sqref="G47">
      <formula1>0</formula1>
      <formula2>0.04</formula2>
    </dataValidation>
    <dataValidation allowBlank="1" promptTitle="Gesetzliche Leistung" prompt="Die gesetzliche Leistung aus der Pflege-Pflichtversicherung beträgt in der Pflegestufe III 1.510 € (Stand 2010)." sqref="H53"/>
    <dataValidation allowBlank="1" showInputMessage="1" showErrorMessage="1" promptTitle="Pflegekosten" prompt="Pflegekosten in Pflegestufe III betragen im Heim 3.600 Euro pro Monat." sqref="H55"/>
    <dataValidation allowBlank="1" showErrorMessage="1" promptTitle="Hinweis Krankentaggeld" prompt="Sollte ein Anspruch auf Krankentagegeld-Zahlung aus der gesetzlichen Krankenversicherung bestehen, ist dieser begrenzt auf 90 % des Brutto-Einkommens (2009: max 2.572,50 €) abzüglich der Hälft des Beitragssatzes" sqref="F16"/>
    <dataValidation allowBlank="1" showInputMessage="1" showErrorMessage="1" promptTitle="Berufsunfähigkeitsabsicherung" prompt="Hier kann abweichend von der angemessenen Absicherung auch eine individuelle Absicherung eingegeben werden. Die angemessene Absicherung finden Sie in den &quot;Erläuterungen und Hinweisen&quot;." sqref="H29"/>
    <dataValidation allowBlank="1" showInputMessage="1" showErrorMessage="1" promptTitle="Altersversorgung" prompt="Hier kann abweichend von der angemessenen Versorgung auch eine individuelle Versorgung eingegeben werden. Die angemessene Versorgung finden Sie in den &quot;Erläuterungen und Hinweisen&quot;." sqref="Q44"/>
    <dataValidation allowBlank="1" showInputMessage="1" showErrorMessage="1" promptTitle="Basisrente" prompt="Renten aus einer Basisrente (Rürup-Rente) werden wegen der nachgelagerten Besteuerung bis 48.000 EUR zu 80 % angerechnet. Der Teil darüber hinaus zu 100 %." sqref="H24"/>
    <dataValidation allowBlank="1" showInputMessage="1" showErrorMessage="1" promptTitle="Betriebliche Altersversorgung" prompt="Renten aus einer betrieblichen Altersversorgung werden wegen der nachgelagerten Besteuerung bis 48.000 EUR zu 80% angerechnet. Der Teil darüber hinaus zu 100 %." sqref="H25"/>
    <dataValidation allowBlank="1" showInputMessage="1" showErrorMessage="1" promptTitle="Anwartschaft aus Versorgungswerk" prompt="Anwartschaften aus einem Versorgungwerk werden erst ab einer privaten Absicherung von über 36.000 € p.a. zu 50% angerechnet." sqref="H28"/>
    <dataValidation type="whole" allowBlank="1" showInputMessage="1" showErrorMessage="1" errorTitle="Eingabe" error="Bitte geben Sie mindestens ein Gehalt von 10.200 EUR p.a. an. Das Gehalt darf nicht in der Gleitzone liegen." sqref="D8">
      <formula1>10200</formula1>
      <formula2>5000000000000000</formula2>
    </dataValidation>
    <dataValidation type="list" allowBlank="1" showInputMessage="1" showErrorMessage="1" sqref="F11">
      <formula1>Ost</formula1>
    </dataValidation>
    <dataValidation type="list" showInputMessage="1" showErrorMessage="1" sqref="D27:E27">
      <formula1>IF(OR($D$11=$Q$20,$D$11=$Q$21),ListeEMR,$R$42)</formula1>
    </dataValidation>
    <dataValidation type="list" allowBlank="1" showInputMessage="1" showErrorMessage="1" sqref="F27:G27">
      <formula1>IF(OR($D$11=$Q$20,$D$11=$Q$21),$T$43:$T$44,$T$42)</formula1>
    </dataValidation>
    <dataValidation type="list" allowBlank="1" showInputMessage="1" showErrorMessage="1" sqref="E67">
      <formula1>$Q$64:$Q$67</formula1>
    </dataValidation>
    <dataValidation type="list" allowBlank="1" showInputMessage="1" showErrorMessage="1" sqref="E68">
      <formula1>$Q$69:$Q$75</formula1>
    </dataValidation>
    <dataValidation type="list" allowBlank="1" showInputMessage="1" showErrorMessage="1" sqref="E70">
      <formula1>$Q$77:$Q$79</formula1>
    </dataValidation>
    <dataValidation type="list" allowBlank="1" showInputMessage="1" showErrorMessage="1" sqref="E71">
      <formula1>$Q$81:$Q$82</formula1>
    </dataValidation>
    <dataValidation type="list" allowBlank="1" showInputMessage="1" showErrorMessage="1" sqref="H68">
      <formula1>$Q$92:$Q$116</formula1>
    </dataValidation>
  </dataValidations>
  <printOptions/>
  <pageMargins left="0.2362204724409449" right="0.2362204724409449" top="0.7480314960629921" bottom="0.7480314960629921" header="0.31496062992125984" footer="0.31496062992125984"/>
  <pageSetup fitToHeight="2" horizontalDpi="600" verticalDpi="600" orientation="portrait" paperSize="9" scale="87" r:id="rId4"/>
  <headerFooter alignWithMargins="0">
    <oddHeader>&amp;R&amp;G
&amp;"Times New Roman,Standard"&amp;YVersion 1.0 vom 01.01.2018</oddHeader>
    <oddFooter>&amp;C&amp;"Times New Roman,Standard"&amp;8
&amp;P  von  &amp;N&amp;R&amp;"Times New Roman,Standard"&amp;8
&amp;D</oddFooter>
  </headerFooter>
  <rowBreaks count="3" manualBreakCount="3">
    <brk id="64" max="8" man="1"/>
    <brk id="80" max="8" man="1"/>
    <brk id="145" max="8" man="1"/>
  </rowBreaks>
  <ignoredErrors>
    <ignoredError sqref="D7:F7 D31" unlockedFormula="1"/>
  </ignoredErrors>
  <legacyDrawing r:id="rId2"/>
  <legacyDrawingHF r:id="rId3"/>
</worksheet>
</file>

<file path=xl/worksheets/sheet2.xml><?xml version="1.0" encoding="utf-8"?>
<worksheet xmlns="http://schemas.openxmlformats.org/spreadsheetml/2006/main" xmlns:r="http://schemas.openxmlformats.org/officeDocument/2006/relationships">
  <sheetPr codeName="Tabelle7">
    <pageSetUpPr fitToPage="1"/>
  </sheetPr>
  <dimension ref="A2:O538"/>
  <sheetViews>
    <sheetView showGridLines="0" view="pageBreakPreview" zoomScaleSheetLayoutView="100" zoomScalePageLayoutView="0" workbookViewId="0" topLeftCell="A16">
      <selection activeCell="H47" sqref="H47"/>
    </sheetView>
  </sheetViews>
  <sheetFormatPr defaultColWidth="0" defaultRowHeight="12.75" zeroHeight="1"/>
  <cols>
    <col min="1" max="2" width="12.57421875" style="124" customWidth="1"/>
    <col min="3" max="3" width="6.140625" style="124" customWidth="1"/>
    <col min="4" max="4" width="25.57421875" style="124" customWidth="1"/>
    <col min="5" max="5" width="4.00390625" style="124" customWidth="1"/>
    <col min="6" max="6" width="14.7109375" style="124" customWidth="1"/>
    <col min="7" max="7" width="9.00390625" style="124" bestFit="1" customWidth="1"/>
    <col min="8" max="8" width="13.00390625" style="124" customWidth="1"/>
    <col min="9" max="9" width="2.140625" style="124" bestFit="1" customWidth="1"/>
    <col min="10" max="10" width="27.421875" style="63" hidden="1" customWidth="1"/>
    <col min="11" max="11" width="52.7109375" style="63" bestFit="1" customWidth="1"/>
    <col min="12" max="12" width="10.140625" style="63" bestFit="1" customWidth="1"/>
    <col min="13" max="13" width="10.57421875" style="63" bestFit="1" customWidth="1"/>
    <col min="14" max="14" width="20.8515625" style="64" hidden="1" customWidth="1"/>
    <col min="15" max="15" width="14.421875" style="64" hidden="1" customWidth="1"/>
    <col min="16" max="255" width="12.57421875" style="64" hidden="1" customWidth="1"/>
    <col min="256" max="16384" width="4.00390625" style="64" hidden="1" customWidth="1"/>
  </cols>
  <sheetData>
    <row r="1" ht="6.75" customHeight="1"/>
    <row r="2" spans="1:13" s="66" customFormat="1" ht="23.25">
      <c r="A2" s="125" t="s">
        <v>56</v>
      </c>
      <c r="B2" s="126"/>
      <c r="C2" s="126"/>
      <c r="D2" s="126"/>
      <c r="E2" s="126"/>
      <c r="F2" s="126"/>
      <c r="G2" s="126"/>
      <c r="H2" s="126"/>
      <c r="I2" s="126"/>
      <c r="J2" s="65"/>
      <c r="K2" s="65"/>
      <c r="L2" s="65"/>
      <c r="M2" s="65"/>
    </row>
    <row r="3" ht="20.25">
      <c r="A3" s="125" t="s">
        <v>57</v>
      </c>
    </row>
    <row r="4" ht="12.75"/>
    <row r="5" spans="1:9" ht="15.75">
      <c r="A5" s="321" t="s">
        <v>58</v>
      </c>
      <c r="B5" s="321"/>
      <c r="C5" s="321"/>
      <c r="D5" s="321"/>
      <c r="E5" s="321"/>
      <c r="F5" s="321"/>
      <c r="G5" s="321"/>
      <c r="H5" s="321"/>
      <c r="I5" s="321"/>
    </row>
    <row r="6" spans="1:13" s="68" customFormat="1" ht="8.25" customHeight="1">
      <c r="A6" s="127"/>
      <c r="B6" s="127"/>
      <c r="C6" s="127"/>
      <c r="D6" s="127"/>
      <c r="E6" s="127"/>
      <c r="F6" s="127"/>
      <c r="G6" s="127"/>
      <c r="H6" s="127"/>
      <c r="I6" s="127"/>
      <c r="J6" s="67"/>
      <c r="K6" s="67">
        <f>IF(OR(D8="Student",D8="Schüler ",D8="Hausfrau/mann",D8="Arzt - Praxisneugründung"),"HSS","")</f>
      </c>
      <c r="L6" s="67"/>
      <c r="M6" s="67"/>
    </row>
    <row r="7" spans="1:13" s="70" customFormat="1" ht="8.25">
      <c r="A7" s="116"/>
      <c r="B7" s="116"/>
      <c r="C7" s="116"/>
      <c r="D7" s="116"/>
      <c r="E7" s="116"/>
      <c r="F7" s="116"/>
      <c r="G7" s="116"/>
      <c r="H7" s="116"/>
      <c r="I7" s="116"/>
      <c r="J7" s="69"/>
      <c r="K7" s="69"/>
      <c r="L7" s="69" t="s">
        <v>59</v>
      </c>
      <c r="M7" s="69"/>
    </row>
    <row r="8" spans="1:13" s="73" customFormat="1" ht="15.75" customHeight="1">
      <c r="A8" s="117" t="s">
        <v>60</v>
      </c>
      <c r="B8" s="117"/>
      <c r="C8" s="117"/>
      <c r="D8" s="322" t="s">
        <v>70</v>
      </c>
      <c r="E8" s="322"/>
      <c r="F8" s="322"/>
      <c r="G8" s="322"/>
      <c r="H8" s="322"/>
      <c r="I8" s="117"/>
      <c r="J8" s="71"/>
      <c r="K8" s="71">
        <f>IF(OR(D8="Jungakademiker (12 Monate nach abgschlossenem Studium)",D8="Berufsanfänger nach erster Ausbildung"),"Anfänger","")</f>
      </c>
      <c r="L8" s="72">
        <f ca="1">TODAY()</f>
        <v>43273</v>
      </c>
      <c r="M8" s="71"/>
    </row>
    <row r="9" spans="1:13" s="70" customFormat="1" ht="8.25">
      <c r="A9" s="118"/>
      <c r="B9" s="118"/>
      <c r="C9" s="118"/>
      <c r="D9" s="118"/>
      <c r="E9" s="118"/>
      <c r="F9" s="118"/>
      <c r="G9" s="118"/>
      <c r="H9" s="118"/>
      <c r="I9" s="118"/>
      <c r="J9" s="69"/>
      <c r="K9" s="69"/>
      <c r="L9" s="69"/>
      <c r="M9" s="69"/>
    </row>
    <row r="10" spans="1:13" s="73" customFormat="1" ht="15">
      <c r="A10" s="117" t="s">
        <v>61</v>
      </c>
      <c r="B10" s="117"/>
      <c r="C10" s="117"/>
      <c r="D10" s="320"/>
      <c r="E10" s="320"/>
      <c r="F10" s="320"/>
      <c r="G10" s="320"/>
      <c r="H10" s="320"/>
      <c r="I10" s="117"/>
      <c r="J10" s="71"/>
      <c r="K10" s="71"/>
      <c r="L10" s="71"/>
      <c r="M10" s="71"/>
    </row>
    <row r="11" spans="1:13" s="68" customFormat="1" ht="8.25" customHeight="1">
      <c r="A11" s="119"/>
      <c r="B11" s="119"/>
      <c r="C11" s="119"/>
      <c r="D11" s="118"/>
      <c r="E11" s="118"/>
      <c r="F11" s="118"/>
      <c r="G11" s="118"/>
      <c r="H11" s="118"/>
      <c r="I11" s="119"/>
      <c r="J11" s="67"/>
      <c r="K11" s="67"/>
      <c r="L11" s="67"/>
      <c r="M11" s="67"/>
    </row>
    <row r="12" spans="1:13" s="73" customFormat="1" ht="15">
      <c r="A12" s="117" t="str">
        <f>IF(OR(D8="Student",D8="Student mit bestandenem Vordiplom"),"Fachrichtung",IF(D8="Jungakademiker (12 Monate nach abgschlossenem Studium)","Fachrichtung/ Ende des Studiums","nähere Angaben"))</f>
        <v>nähere Angaben</v>
      </c>
      <c r="B12" s="117"/>
      <c r="C12" s="117"/>
      <c r="D12" s="320"/>
      <c r="E12" s="320"/>
      <c r="F12" s="320"/>
      <c r="G12" s="320"/>
      <c r="H12" s="320"/>
      <c r="I12" s="117"/>
      <c r="J12" s="71"/>
      <c r="K12" s="71"/>
      <c r="L12" s="71"/>
      <c r="M12" s="71"/>
    </row>
    <row r="13" spans="1:13" s="70" customFormat="1" ht="8.25">
      <c r="A13" s="118"/>
      <c r="B13" s="118"/>
      <c r="C13" s="118"/>
      <c r="D13" s="118"/>
      <c r="E13" s="118"/>
      <c r="F13" s="120"/>
      <c r="G13" s="120"/>
      <c r="H13" s="120"/>
      <c r="I13" s="121">
        <f>IF(D10&lt;&gt;"",VLOOKUP(D10,Berufsrisikenkatalog,7),)</f>
        <v>0</v>
      </c>
      <c r="J13" s="69"/>
      <c r="K13" s="69"/>
      <c r="L13" s="69"/>
      <c r="M13" s="69"/>
    </row>
    <row r="14" spans="1:13" s="73" customFormat="1" ht="15.75">
      <c r="A14" s="117" t="str">
        <f>IF(I13&gt;0,"Die Maximale BU Rente für einen "&amp;D10&amp;" beträgt "&amp;I13&amp;" € pro Jahr.",IF(D8="Arzt - Praxisneugründung","Die Maximale BU Rente für einen Arzt - Praxisneugründung beträgt 36.000 €",IF(D8="Arzt - Praxisübernahme","Die Maximale BU Rente für einen Arzt - Praxisübernahme beträgt 54.000 €","Für den ausgewählten Beruf gibt es keine tarifliche Summenbegrenzung.")))</f>
        <v>Für den ausgewählten Beruf gibt es keine tarifliche Summenbegrenzung.</v>
      </c>
      <c r="B14" s="117"/>
      <c r="C14" s="117"/>
      <c r="D14" s="117"/>
      <c r="E14" s="117"/>
      <c r="F14" s="122"/>
      <c r="G14" s="123"/>
      <c r="H14" s="123"/>
      <c r="I14" s="117"/>
      <c r="J14" s="71"/>
      <c r="K14" s="74" t="s">
        <v>62</v>
      </c>
      <c r="L14" s="71"/>
      <c r="M14" s="71"/>
    </row>
    <row r="15" spans="1:13" s="68" customFormat="1" ht="15.75">
      <c r="A15" s="323" t="str">
        <f>IF(L8&gt;DATE(2010,12,31),"Die Version ist abgelaufen. Bitte wenden Sie sich an Ihren zuständigen Betreuer","")</f>
        <v>Die Version ist abgelaufen. Bitte wenden Sie sich an Ihren zuständigen Betreuer</v>
      </c>
      <c r="B15" s="323"/>
      <c r="C15" s="323"/>
      <c r="D15" s="323"/>
      <c r="E15" s="323"/>
      <c r="F15" s="323"/>
      <c r="G15" s="323"/>
      <c r="H15" s="323"/>
      <c r="I15" s="323"/>
      <c r="J15" s="67"/>
      <c r="K15" s="75" t="s">
        <v>63</v>
      </c>
      <c r="L15" s="67"/>
      <c r="M15" s="67"/>
    </row>
    <row r="16" spans="1:13" s="77" customFormat="1" ht="11.25" customHeight="1">
      <c r="A16" s="119"/>
      <c r="B16" s="119"/>
      <c r="C16" s="119"/>
      <c r="D16" s="119"/>
      <c r="E16" s="119"/>
      <c r="F16" s="128"/>
      <c r="G16" s="129"/>
      <c r="H16" s="129"/>
      <c r="I16" s="119"/>
      <c r="J16" s="76"/>
      <c r="K16" s="76"/>
      <c r="L16" s="76"/>
      <c r="M16" s="76"/>
    </row>
    <row r="17" spans="1:13" s="68" customFormat="1" ht="24" customHeight="1">
      <c r="A17" s="130" t="s">
        <v>19</v>
      </c>
      <c r="B17" s="131"/>
      <c r="C17" s="131"/>
      <c r="D17" s="131"/>
      <c r="E17" s="131"/>
      <c r="F17" s="132" t="s">
        <v>20</v>
      </c>
      <c r="G17" s="133"/>
      <c r="H17" s="133"/>
      <c r="I17" s="131"/>
      <c r="J17" s="67"/>
      <c r="K17" s="67"/>
      <c r="L17" s="67"/>
      <c r="M17" s="67"/>
    </row>
    <row r="18" spans="1:13" s="70" customFormat="1" ht="8.25">
      <c r="A18" s="118"/>
      <c r="B18" s="118"/>
      <c r="C18" s="118"/>
      <c r="D18" s="118"/>
      <c r="E18" s="118"/>
      <c r="F18" s="134"/>
      <c r="G18" s="134"/>
      <c r="H18" s="134"/>
      <c r="I18" s="118"/>
      <c r="J18" s="69"/>
      <c r="K18" s="69"/>
      <c r="L18" s="69"/>
      <c r="M18" s="69"/>
    </row>
    <row r="19" spans="1:13" s="73" customFormat="1" ht="15">
      <c r="A19" s="117" t="s">
        <v>21</v>
      </c>
      <c r="B19" s="117"/>
      <c r="C19" s="117"/>
      <c r="D19" s="78" t="s">
        <v>22</v>
      </c>
      <c r="E19" s="135" t="s">
        <v>23</v>
      </c>
      <c r="F19" s="1">
        <f>Eingabemaske!H26*12</f>
        <v>0</v>
      </c>
      <c r="G19" s="136" t="s">
        <v>24</v>
      </c>
      <c r="H19" s="136"/>
      <c r="I19" s="117"/>
      <c r="J19" s="71"/>
      <c r="K19" s="71"/>
      <c r="L19" s="71"/>
      <c r="M19" s="71"/>
    </row>
    <row r="20" spans="1:13" s="73" customFormat="1" ht="15">
      <c r="A20" s="117" t="s">
        <v>21</v>
      </c>
      <c r="B20" s="117"/>
      <c r="C20" s="117"/>
      <c r="D20" s="79" t="s">
        <v>25</v>
      </c>
      <c r="E20" s="135" t="s">
        <v>23</v>
      </c>
      <c r="F20" s="1">
        <v>0</v>
      </c>
      <c r="G20" s="136" t="s">
        <v>24</v>
      </c>
      <c r="H20" s="136"/>
      <c r="I20" s="117"/>
      <c r="J20" s="71"/>
      <c r="K20" s="71" t="s">
        <v>63</v>
      </c>
      <c r="L20" s="71"/>
      <c r="M20" s="80">
        <f>MAX(24000,IF(H39&lt;=aktuelle_BBG,H39/3*2,(H39-aktuelle_BBG)/3+aktuelle_BBG66))</f>
        <v>38222.222222222226</v>
      </c>
    </row>
    <row r="21" spans="1:13" s="73" customFormat="1" ht="15">
      <c r="A21" s="117" t="s">
        <v>21</v>
      </c>
      <c r="B21" s="117"/>
      <c r="C21" s="117"/>
      <c r="D21" s="79" t="s">
        <v>26</v>
      </c>
      <c r="E21" s="135" t="s">
        <v>23</v>
      </c>
      <c r="F21" s="81">
        <v>0</v>
      </c>
      <c r="G21" s="137" t="s">
        <v>27</v>
      </c>
      <c r="H21" s="138">
        <f>SUM(F19:F21)</f>
        <v>0</v>
      </c>
      <c r="I21" s="117" t="s">
        <v>24</v>
      </c>
      <c r="J21" s="71"/>
      <c r="K21" s="71"/>
      <c r="L21" s="71"/>
      <c r="M21" s="71"/>
    </row>
    <row r="22" spans="1:13" s="70" customFormat="1" ht="8.25">
      <c r="A22" s="118"/>
      <c r="B22" s="118"/>
      <c r="C22" s="118"/>
      <c r="D22" s="118"/>
      <c r="E22" s="139"/>
      <c r="F22" s="140"/>
      <c r="G22" s="141"/>
      <c r="H22" s="142"/>
      <c r="I22" s="118"/>
      <c r="J22" s="69"/>
      <c r="K22" s="69"/>
      <c r="L22" s="69"/>
      <c r="M22" s="69"/>
    </row>
    <row r="23" spans="1:13" s="73" customFormat="1" ht="15">
      <c r="A23" s="326" t="s">
        <v>28</v>
      </c>
      <c r="B23" s="326"/>
      <c r="C23" s="326"/>
      <c r="D23" s="78" t="s">
        <v>22</v>
      </c>
      <c r="E23" s="135" t="s">
        <v>23</v>
      </c>
      <c r="F23" s="1">
        <f>(Eingabemaske!H25+Eingabemaske!H24)*12</f>
        <v>0</v>
      </c>
      <c r="G23" s="136" t="s">
        <v>24</v>
      </c>
      <c r="H23" s="138"/>
      <c r="I23" s="117"/>
      <c r="J23" s="71"/>
      <c r="K23" s="71" t="s">
        <v>64</v>
      </c>
      <c r="L23" s="71"/>
      <c r="M23" s="80">
        <f>H21+H25+H27+(F29/2)</f>
        <v>3000</v>
      </c>
    </row>
    <row r="24" spans="1:13" s="73" customFormat="1" ht="15">
      <c r="A24" s="326" t="s">
        <v>28</v>
      </c>
      <c r="B24" s="326"/>
      <c r="C24" s="326"/>
      <c r="D24" s="79" t="s">
        <v>25</v>
      </c>
      <c r="E24" s="135" t="s">
        <v>23</v>
      </c>
      <c r="F24" s="81">
        <v>0</v>
      </c>
      <c r="G24" s="136" t="s">
        <v>24</v>
      </c>
      <c r="H24" s="138"/>
      <c r="I24" s="117"/>
      <c r="J24" s="71"/>
      <c r="K24" s="71" t="s">
        <v>65</v>
      </c>
      <c r="L24" s="71"/>
      <c r="M24" s="80">
        <f>H21+H25+H27</f>
        <v>0</v>
      </c>
    </row>
    <row r="25" spans="1:13" s="73" customFormat="1" ht="15">
      <c r="A25" s="326" t="s">
        <v>28</v>
      </c>
      <c r="B25" s="326"/>
      <c r="C25" s="326"/>
      <c r="D25" s="82" t="s">
        <v>26</v>
      </c>
      <c r="E25" s="135" t="s">
        <v>23</v>
      </c>
      <c r="F25" s="81">
        <v>0</v>
      </c>
      <c r="G25" s="137" t="s">
        <v>27</v>
      </c>
      <c r="H25" s="138">
        <f>IF(SUM(F23:F25,L51)&gt;48000,38400+(SUM(F23:F25,L51)-48000),SUM(F23:F25,L51)*80/100)</f>
        <v>0</v>
      </c>
      <c r="I25" s="117" t="s">
        <v>24</v>
      </c>
      <c r="J25" s="71"/>
      <c r="K25" s="71" t="s">
        <v>66</v>
      </c>
      <c r="L25" s="71"/>
      <c r="M25" s="80">
        <f>IF(H21+H25&gt;36000,H21+H25+H27+(Anwartschaft_Eingabe/2),H21+H25+H27)</f>
        <v>0</v>
      </c>
    </row>
    <row r="26" spans="1:13" s="70" customFormat="1" ht="8.25">
      <c r="A26" s="118"/>
      <c r="B26" s="118"/>
      <c r="C26" s="118"/>
      <c r="D26" s="118"/>
      <c r="E26" s="139"/>
      <c r="F26" s="143">
        <f>SUM(H21+H25,H14)</f>
        <v>0</v>
      </c>
      <c r="G26" s="140"/>
      <c r="H26" s="142"/>
      <c r="I26" s="118"/>
      <c r="J26" s="69"/>
      <c r="K26" s="69"/>
      <c r="L26" s="69"/>
      <c r="M26" s="69"/>
    </row>
    <row r="27" spans="1:13" s="73" customFormat="1" ht="15">
      <c r="A27" s="117" t="s">
        <v>29</v>
      </c>
      <c r="B27" s="117"/>
      <c r="C27" s="117"/>
      <c r="D27" s="117"/>
      <c r="E27" s="135" t="s">
        <v>23</v>
      </c>
      <c r="F27" s="1">
        <v>0</v>
      </c>
      <c r="G27" s="137" t="s">
        <v>27</v>
      </c>
      <c r="H27" s="138">
        <f>F27*50%</f>
        <v>0</v>
      </c>
      <c r="I27" s="117" t="s">
        <v>24</v>
      </c>
      <c r="J27" s="71"/>
      <c r="K27" s="71"/>
      <c r="L27" s="71"/>
      <c r="M27" s="71"/>
    </row>
    <row r="28" spans="1:13" s="70" customFormat="1" ht="8.25">
      <c r="A28" s="118"/>
      <c r="B28" s="118"/>
      <c r="C28" s="118"/>
      <c r="D28" s="118"/>
      <c r="E28" s="139"/>
      <c r="F28" s="140"/>
      <c r="G28" s="140"/>
      <c r="H28" s="142"/>
      <c r="I28" s="118"/>
      <c r="J28" s="69"/>
      <c r="K28" s="69"/>
      <c r="L28" s="69"/>
      <c r="M28" s="69"/>
    </row>
    <row r="29" spans="1:13" s="73" customFormat="1" ht="15">
      <c r="A29" s="78" t="s">
        <v>30</v>
      </c>
      <c r="B29" s="117"/>
      <c r="C29" s="117"/>
      <c r="D29" s="117"/>
      <c r="E29" s="135" t="str">
        <f>IF(Anwartschaft="","","+")</f>
        <v>+</v>
      </c>
      <c r="F29" s="1">
        <f>Anwartschaft_BU*12</f>
        <v>6000</v>
      </c>
      <c r="G29" s="136" t="str">
        <f>IF(Anwartschaft_Eingabe="","","€   =")</f>
        <v>€   =</v>
      </c>
      <c r="H29" s="144">
        <f>IF(Anwartschaft_Eingabe="","",IF(H21+H27+H25&gt;36000,F29/2,0))</f>
        <v>0</v>
      </c>
      <c r="I29" s="136" t="str">
        <f>IF(H29="","","€")</f>
        <v>€</v>
      </c>
      <c r="J29" s="71"/>
      <c r="K29" s="71" t="s">
        <v>67</v>
      </c>
      <c r="L29" s="71"/>
      <c r="M29" s="2">
        <f>IF(F44-M23&lt;0,0,IF(M23+(F44-M25)&gt;F44,F44-M23,IF(F44-M25&lt;0,0,F44-M25)))</f>
        <v>35222.222222222226</v>
      </c>
    </row>
    <row r="30" spans="1:13" s="70" customFormat="1" ht="15.75">
      <c r="A30" s="118"/>
      <c r="B30" s="118"/>
      <c r="C30" s="118"/>
      <c r="D30" s="118"/>
      <c r="E30" s="139"/>
      <c r="F30" s="140"/>
      <c r="G30" s="140"/>
      <c r="H30" s="142"/>
      <c r="I30" s="118"/>
      <c r="J30" s="69"/>
      <c r="K30" s="69"/>
      <c r="L30" s="69"/>
      <c r="M30" s="76"/>
    </row>
    <row r="31" spans="1:13" s="73" customFormat="1" ht="15">
      <c r="A31" s="117" t="s">
        <v>31</v>
      </c>
      <c r="B31" s="117"/>
      <c r="C31" s="117"/>
      <c r="D31" s="117"/>
      <c r="E31" s="135" t="s">
        <v>32</v>
      </c>
      <c r="F31" s="136"/>
      <c r="G31" s="136"/>
      <c r="H31" s="145">
        <f>SUM(H21:H29)</f>
        <v>0</v>
      </c>
      <c r="I31" s="146" t="s">
        <v>24</v>
      </c>
      <c r="J31" s="71"/>
      <c r="K31" s="71"/>
      <c r="L31" s="71"/>
      <c r="M31" s="83"/>
    </row>
    <row r="32" spans="1:13" s="70" customFormat="1" ht="15.75">
      <c r="A32" s="147"/>
      <c r="B32" s="147"/>
      <c r="C32" s="147"/>
      <c r="D32" s="147"/>
      <c r="E32" s="147"/>
      <c r="F32" s="148"/>
      <c r="G32" s="148"/>
      <c r="H32" s="148"/>
      <c r="I32" s="147"/>
      <c r="J32" s="69"/>
      <c r="K32" s="67"/>
      <c r="L32" s="69"/>
      <c r="M32" s="76"/>
    </row>
    <row r="33" spans="1:13" s="85" customFormat="1" ht="11.25" customHeight="1">
      <c r="A33" s="118"/>
      <c r="B33" s="118"/>
      <c r="C33" s="118"/>
      <c r="D33" s="118"/>
      <c r="E33" s="118"/>
      <c r="F33" s="140"/>
      <c r="G33" s="140"/>
      <c r="H33" s="140"/>
      <c r="I33" s="118"/>
      <c r="J33" s="84"/>
      <c r="K33" s="69"/>
      <c r="L33" s="84" t="s">
        <v>68</v>
      </c>
      <c r="M33" s="84"/>
    </row>
    <row r="34" spans="1:15" s="68" customFormat="1" ht="24" customHeight="1">
      <c r="A34" s="130" t="str">
        <f>IF(OR(D8="Angestellter",D8="Angestellter mit Versorgungswerk",D8="Jungakademiker (12 Monate nach abgschlossenem Studium)",D8="Berufsanfänger nach erster Ausbildung"),"Einkommen (Bruttogehalt)",IF(OR(D8="Student",D8="Hausfrau/mann",D8="Schüler ",D8="Arzt - Praxisneugründung"),"",IF(OR(D8="Arzt - Praxisübernahme",D8="Arzt - Praxisneugründung"),"Gewinn vor AfA","Gewinn")))</f>
        <v>Gewinn</v>
      </c>
      <c r="B34" s="131"/>
      <c r="C34" s="131"/>
      <c r="D34" s="131"/>
      <c r="E34" s="131"/>
      <c r="F34" s="149"/>
      <c r="G34" s="150"/>
      <c r="H34" s="150"/>
      <c r="I34" s="150"/>
      <c r="J34" s="67"/>
      <c r="K34" s="67" t="s">
        <v>69</v>
      </c>
      <c r="L34" s="76" t="str">
        <f>IF(D8="Student","Student",IF(D8="Schüler ","Schüler ",IF(D8="Hausfrau/mann","Hausfrau/mann","sonstiges")))</f>
        <v>sonstiges</v>
      </c>
      <c r="M34" s="76"/>
      <c r="O34" s="86"/>
    </row>
    <row r="35" spans="1:14" s="70" customFormat="1" ht="9" customHeight="1">
      <c r="A35" s="118"/>
      <c r="B35" s="118"/>
      <c r="C35" s="118"/>
      <c r="D35" s="118"/>
      <c r="E35" s="118"/>
      <c r="F35" s="140"/>
      <c r="G35" s="140"/>
      <c r="H35" s="140"/>
      <c r="I35" s="140"/>
      <c r="J35" s="69"/>
      <c r="K35" s="70" t="s">
        <v>10</v>
      </c>
      <c r="L35" s="84">
        <f>IF(D8="Student","Student (Kunst, Lehramt, Musik, Sport)","")</f>
      </c>
      <c r="M35" s="84"/>
      <c r="N35" s="87"/>
    </row>
    <row r="36" spans="1:14" s="73" customFormat="1" ht="15">
      <c r="A36" s="117" t="str">
        <f>IF(OR(D8="Berufsanfänger nach erster Ausbildung",D8="Jungakademiker (12 Monate nach abgschlossenem Studium)"),"",IF(OR(D8="Angestellter",D8="Angestellter mit Versorgungswerk"),"Einkommen (Bruttogehalt) "&amp;YEAR(L8)-3,IF(OR(D8="Schüler ",D8="Hausfrau/mann",D8="Student",D8="Arzt - Praxisneugründung",D8="Arzt - Praxisübernahme",D8="Arzt - Praxisneugründung"),"","Gewinn "&amp;YEAR(L8)-3)))</f>
        <v>Gewinn 2015</v>
      </c>
      <c r="B36" s="117"/>
      <c r="C36" s="117"/>
      <c r="D36" s="117"/>
      <c r="E36" s="117"/>
      <c r="F36" s="88">
        <f>Eingabemaske!F8</f>
        <v>62000</v>
      </c>
      <c r="G36" s="136" t="str">
        <f>IF(OR(D8="Student",D8="Hausfrau/mann",D8="Schüler ",D8="Arzt - Praxisübernahme"),"",IF(Einkommen_2&lt;&gt;""," €",""))</f>
        <v> €</v>
      </c>
      <c r="H36" s="136"/>
      <c r="I36" s="136"/>
      <c r="J36" s="71"/>
      <c r="K36" s="71" t="s">
        <v>70</v>
      </c>
      <c r="L36" s="83"/>
      <c r="M36" s="83"/>
      <c r="N36" s="89"/>
    </row>
    <row r="37" spans="1:14" s="73" customFormat="1" ht="15">
      <c r="A37" s="117" t="str">
        <f>IF(OR(D8="Berufsanfänger nach erster Ausbildung",D8="Jungakademiker (12 Monate nach abgschlossenem Studium)"),"",IF(OR(D8="Angestellter",D8="Angestellter mit Versorgungswerk"),"Einkommen (Bruttogehalt) "&amp;YEAR(L8)-2,IF(OR(D8="Schüler ",D8="Hausfrau/mann",D8="Student",D8="Arzt - Praxisneugründung"),"",IF(OR(D8="Arzt - Praxisübernahme",D8="Arzt - Praxisneugründung"),"Gewinn vor AfA "&amp;YEAR(L8)-1,"Gewinn "&amp;YEAR(L8)-2))))</f>
        <v>Gewinn 2016</v>
      </c>
      <c r="B37" s="117"/>
      <c r="C37" s="117"/>
      <c r="D37" s="117"/>
      <c r="E37" s="117"/>
      <c r="F37" s="88">
        <f>Eingabemaske!E8</f>
        <v>60000</v>
      </c>
      <c r="G37" s="136" t="str">
        <f>IF(OR(D8="Student",D8="Hausfrau/mann",D8="Schüler "),"",IF(Einkommen_2&lt;&gt;""," €",""))</f>
        <v> €</v>
      </c>
      <c r="H37" s="136"/>
      <c r="I37" s="136"/>
      <c r="J37" s="71"/>
      <c r="K37" s="71" t="s">
        <v>71</v>
      </c>
      <c r="L37" s="83"/>
      <c r="M37" s="83"/>
      <c r="N37" s="89"/>
    </row>
    <row r="38" spans="1:14" s="73" customFormat="1" ht="15">
      <c r="A38" s="117" t="str">
        <f>IF(OR(D8="Berufsanfänger nach erster Ausbildung",D8="Jungakademiker (12 Monate nach abgschlossenem Studium)"),"letztes Einkommen",IF(OR(D8="Angestellter",D8="Angestellter mit Versorgungswerk"),"Einkommen (Bruttogehalt) "&amp;YEAR(L8)-1,IF(OR(D8="Schüler ",D8="Hausfrau/mann",D8="Student",D8="Arzt - Praxisübernahme",D8="Arzt - Praxisneugründung"),"","Gewinn "&amp;YEAR(L8)-1)))</f>
        <v>Gewinn 2017</v>
      </c>
      <c r="B38" s="117"/>
      <c r="C38" s="117"/>
      <c r="D38" s="117"/>
      <c r="E38" s="117"/>
      <c r="F38" s="88">
        <f>Eingabemaske!D8</f>
        <v>50000</v>
      </c>
      <c r="G38" s="151" t="s">
        <v>33</v>
      </c>
      <c r="H38" s="90"/>
      <c r="I38" s="136">
        <f>IF(mal="  *","€","")</f>
      </c>
      <c r="J38" s="71"/>
      <c r="K38" s="71" t="s">
        <v>72</v>
      </c>
      <c r="L38" s="83"/>
      <c r="M38" s="83"/>
      <c r="N38" s="89"/>
    </row>
    <row r="39" spans="1:14" s="73" customFormat="1" ht="15">
      <c r="A39" s="117" t="str">
        <f>IF(OR(D8="Berufsanfänger nach erster Ausbildung",D8="Angestellter",D8="Angestellter mit Versorgungswerk",D8="Jungakademiker (12 Monate nach abgschlossenem Studium)"),"Durchschnittliches Einkommen (Bruttogehalt)",IF(OR(D8="Schüler ",D8="Hausfrau/mann",D8="Student",D8="Arzt - Praxisneugründung"),"",IF(OR(D8="Arzt - Praxisübernahme",D8="Arzt - Praxisneugründung"),"Gewinn vor AfA","Durchschnittlicher Gewinn")))</f>
        <v>Durchschnittlicher Gewinn</v>
      </c>
      <c r="B39" s="117"/>
      <c r="C39" s="117"/>
      <c r="D39" s="117"/>
      <c r="E39" s="117"/>
      <c r="F39" s="136"/>
      <c r="G39" s="136"/>
      <c r="H39" s="152">
        <f>Eingabemaske!H8</f>
        <v>57333.333333333336</v>
      </c>
      <c r="I39" s="136"/>
      <c r="J39" s="71"/>
      <c r="K39" s="71" t="s">
        <v>73</v>
      </c>
      <c r="L39" s="83"/>
      <c r="M39" s="83"/>
      <c r="N39" s="89"/>
    </row>
    <row r="40" spans="1:14" s="70" customFormat="1" ht="15.75">
      <c r="A40" s="147"/>
      <c r="B40" s="147"/>
      <c r="C40" s="147"/>
      <c r="D40" s="147"/>
      <c r="E40" s="147"/>
      <c r="F40" s="153"/>
      <c r="G40" s="153"/>
      <c r="H40" s="153">
        <f>IF(OR(D8="Student",D8="Hausfrau/mann",D8="Schüler ",D8="Arzt - Praxisneugründung"),"",IF(D8="Berufsanfänger nach erster Ausbildung",F38*monate,IF(D8="Jungakademiker (12 Monate nach abgschlossenem Studium)",Einkommen_3*monate,IF(OR(F36&lt;&gt;"",F37&lt;&gt;"",F38&lt;&gt;""),AVERAGE(F36:F38)))))</f>
        <v>57333.333333333336</v>
      </c>
      <c r="I40" s="153"/>
      <c r="J40" s="69"/>
      <c r="K40" s="67" t="s">
        <v>74</v>
      </c>
      <c r="L40" s="84"/>
      <c r="M40" s="84"/>
      <c r="N40" s="87"/>
    </row>
    <row r="41" spans="1:14" s="85" customFormat="1" ht="11.25" customHeight="1">
      <c r="A41" s="118"/>
      <c r="B41" s="118"/>
      <c r="C41" s="118"/>
      <c r="D41" s="118"/>
      <c r="E41" s="118"/>
      <c r="F41" s="154"/>
      <c r="G41" s="154"/>
      <c r="H41" s="154"/>
      <c r="I41" s="118"/>
      <c r="J41" s="84"/>
      <c r="K41" s="69" t="s">
        <v>59</v>
      </c>
      <c r="L41" s="84"/>
      <c r="M41" s="84"/>
      <c r="N41" s="91"/>
    </row>
    <row r="42" spans="1:13" s="68" customFormat="1" ht="24" customHeight="1">
      <c r="A42" s="130" t="s">
        <v>34</v>
      </c>
      <c r="B42" s="131"/>
      <c r="C42" s="131"/>
      <c r="D42" s="131"/>
      <c r="E42" s="131"/>
      <c r="F42" s="155" t="s">
        <v>20</v>
      </c>
      <c r="G42" s="156"/>
      <c r="H42" s="155" t="s">
        <v>35</v>
      </c>
      <c r="I42" s="131"/>
      <c r="J42" s="67"/>
      <c r="K42" s="67" t="s">
        <v>62</v>
      </c>
      <c r="L42" s="76"/>
      <c r="M42" s="76"/>
    </row>
    <row r="43" spans="1:13" s="70" customFormat="1" ht="5.25" customHeight="1">
      <c r="A43" s="118"/>
      <c r="B43" s="118"/>
      <c r="C43" s="118"/>
      <c r="D43" s="118"/>
      <c r="E43" s="118"/>
      <c r="F43" s="154"/>
      <c r="G43" s="154"/>
      <c r="H43" s="154"/>
      <c r="I43" s="118"/>
      <c r="J43" s="69"/>
      <c r="L43" s="84"/>
      <c r="M43" s="76"/>
    </row>
    <row r="44" spans="1:13" s="73" customFormat="1" ht="15">
      <c r="A44" s="117" t="s">
        <v>36</v>
      </c>
      <c r="B44" s="117"/>
      <c r="C44" s="117"/>
      <c r="D44" s="117"/>
      <c r="E44" s="117"/>
      <c r="F44" s="157">
        <f>IF(OR(D10="Schüler ",D10="Hausfrau/mann"),18000,IF(D10="Student",24000,IF(D10="Student (Kunst, Lehramt, Musik, Sport)",12000,IF(D8="Jungakademiker (12 Monate nach abgschlossenem Studium)",M20,IF(I13&gt;0,MIN(I13,IF(H39&lt;=aktuelle_BBG,H39*2/3,(H39-aktuelle_BBG)/3+aktuelle_BBG*2/3)),IF(OR(D8="Arzt - Praxisübernahme",D8="Arzt - Praxisneugründung"),K47,IF(H39&lt;=aktuelle_BBG,H39*2/3,(H39-aktuelle_BBG)/3+aktuelle_BBG*2/3)))))))</f>
        <v>38222.222222222226</v>
      </c>
      <c r="G44" s="157"/>
      <c r="H44" s="157">
        <f>F44/12</f>
        <v>3185.1851851851857</v>
      </c>
      <c r="I44" s="117"/>
      <c r="J44" s="71"/>
      <c r="K44" s="84"/>
      <c r="L44" s="92"/>
      <c r="M44" s="83"/>
    </row>
    <row r="45" spans="1:13" s="68" customFormat="1" ht="15.75" customHeight="1">
      <c r="A45" s="119" t="s">
        <v>37</v>
      </c>
      <c r="B45" s="119"/>
      <c r="C45" s="119"/>
      <c r="D45" s="119"/>
      <c r="E45" s="119" t="s">
        <v>38</v>
      </c>
      <c r="F45" s="157">
        <f>H31</f>
        <v>0</v>
      </c>
      <c r="G45" s="158"/>
      <c r="H45" s="157">
        <f>F45/12</f>
        <v>0</v>
      </c>
      <c r="I45" s="119"/>
      <c r="J45" s="67"/>
      <c r="K45" s="92" t="s">
        <v>75</v>
      </c>
      <c r="L45" s="93"/>
      <c r="M45" s="76"/>
    </row>
    <row r="46" spans="1:13" s="70" customFormat="1" ht="15.75" customHeight="1">
      <c r="A46" s="118"/>
      <c r="B46" s="118"/>
      <c r="C46" s="118"/>
      <c r="D46" s="118"/>
      <c r="E46" s="118"/>
      <c r="F46" s="154"/>
      <c r="G46" s="154"/>
      <c r="H46" s="154"/>
      <c r="I46" s="118"/>
      <c r="J46" s="69"/>
      <c r="K46" s="94">
        <f>IF(H39&lt;=aktuelle_BBG,H39*2/3,(H39-aktuelle_BBG)/3+aktuelle_BBG66)</f>
        <v>38222.222222222226</v>
      </c>
      <c r="L46" s="95"/>
      <c r="M46" s="76"/>
    </row>
    <row r="47" spans="1:13" s="73" customFormat="1" ht="27" customHeight="1" thickBot="1">
      <c r="A47" s="117" t="s">
        <v>39</v>
      </c>
      <c r="B47" s="117"/>
      <c r="C47" s="117"/>
      <c r="D47" s="117"/>
      <c r="E47" s="117" t="s">
        <v>32</v>
      </c>
      <c r="F47" s="159">
        <f>IF(M25&gt;F44,0,IF(M29&lt;0,0,IF(M29&lt;36000-M24,IF(AND(F44&gt;36000,F44&gt;M25+M29),36000-M24,F44-M25),M29)))</f>
        <v>36000</v>
      </c>
      <c r="G47" s="157"/>
      <c r="H47" s="160">
        <f>F47/12</f>
        <v>3000</v>
      </c>
      <c r="I47" s="117"/>
      <c r="J47" s="71"/>
      <c r="K47" s="96">
        <f>IF(D8="Arzt - Praxisneugründung",36000,IF(D8="Arzt - Praxisübernahme",MIN("54000",K46),K48))</f>
        <v>38222.222222222226</v>
      </c>
      <c r="L47" s="92"/>
      <c r="M47" s="83"/>
    </row>
    <row r="48" spans="1:13" s="73" customFormat="1" ht="15.75" thickTop="1">
      <c r="A48" s="117" t="s">
        <v>76</v>
      </c>
      <c r="B48" s="117"/>
      <c r="C48" s="117"/>
      <c r="D48" s="117"/>
      <c r="E48" s="117"/>
      <c r="F48" s="157"/>
      <c r="G48" s="157"/>
      <c r="H48" s="161"/>
      <c r="I48" s="117"/>
      <c r="J48" s="71"/>
      <c r="K48" s="80">
        <f>IF(OR(D8="Schüler ",D8="Student",D8="Hausfrau/mann"),18000,IF(D8="Student (Kunst, Lehramt, Musik, Sport)",24000,IF(D45="Jungakademiker (12 Monate nach abgschlossenem Studium)",M20,IF(I52&gt;0,MIN(I13,IF(H39&lt;=aktuelle_BBG,H39*2/3,(H39-aktuelle_BBG)/3+aktuelle_BBG66)),IF(H39&lt;=aktuelle_BBG,H39*2/3,(H39-aktuelle_BBG)/3+aktuelle_BBG66)))))</f>
        <v>38222.222222222226</v>
      </c>
      <c r="L48" s="92"/>
      <c r="M48" s="83"/>
    </row>
    <row r="49" spans="1:13" s="73" customFormat="1" ht="15.75" thickBot="1">
      <c r="A49" s="117" t="s">
        <v>77</v>
      </c>
      <c r="B49" s="117"/>
      <c r="C49" s="117"/>
      <c r="D49" s="117"/>
      <c r="E49" s="117" t="s">
        <v>32</v>
      </c>
      <c r="F49" s="280">
        <f>IF(H25&gt;=38400,F47,IF(Schicht12A+Schicht12B+Schicht12AL+L53&gt;48000,F47+MIN(0.2*L53,9600,(48000-Schicht12A-Schicht12B-Schicht12AL)*0.2),L53))</f>
        <v>45000</v>
      </c>
      <c r="G49" s="157"/>
      <c r="H49" s="160">
        <f>F49/12</f>
        <v>3750</v>
      </c>
      <c r="I49" s="117"/>
      <c r="J49" s="71"/>
      <c r="K49" s="80"/>
      <c r="L49" s="92"/>
      <c r="M49" s="83"/>
    </row>
    <row r="50" spans="1:13" s="70" customFormat="1" ht="16.5" thickTop="1">
      <c r="A50" s="147"/>
      <c r="B50" s="147"/>
      <c r="C50" s="147"/>
      <c r="D50" s="147"/>
      <c r="E50" s="147"/>
      <c r="F50" s="147"/>
      <c r="G50" s="147"/>
      <c r="H50" s="147"/>
      <c r="I50" s="147"/>
      <c r="J50" s="69"/>
      <c r="K50" s="80"/>
      <c r="L50" s="80"/>
      <c r="M50" s="76"/>
    </row>
    <row r="51" spans="1:13" s="77" customFormat="1" ht="15.75">
      <c r="A51" s="119"/>
      <c r="B51" s="119"/>
      <c r="C51" s="119"/>
      <c r="D51" s="119"/>
      <c r="E51" s="127"/>
      <c r="F51" s="127"/>
      <c r="G51" s="127"/>
      <c r="H51" s="127"/>
      <c r="I51" s="127"/>
      <c r="J51" s="76"/>
      <c r="K51" s="76" t="str">
        <f>Volle_Halbe_EMR</f>
        <v>Volle Erwerbsminderungsrente</v>
      </c>
      <c r="L51" s="76">
        <f>IF(EMR_Berücksichtigen="Berücksichtigen",Eingabemaske!H27*12,"")</f>
      </c>
      <c r="M51" s="76"/>
    </row>
    <row r="52" spans="1:13" s="98" customFormat="1" ht="12">
      <c r="A52" s="325" t="s">
        <v>78</v>
      </c>
      <c r="B52" s="325"/>
      <c r="C52" s="325"/>
      <c r="D52" s="325"/>
      <c r="E52" s="325"/>
      <c r="F52" s="325"/>
      <c r="G52" s="325"/>
      <c r="H52" s="325"/>
      <c r="I52" s="325"/>
      <c r="J52" s="97"/>
      <c r="K52" s="97"/>
      <c r="L52" s="97"/>
      <c r="M52" s="97"/>
    </row>
    <row r="53" spans="1:13" s="98" customFormat="1" ht="15.75" customHeight="1">
      <c r="A53" s="325" t="s">
        <v>79</v>
      </c>
      <c r="B53" s="325"/>
      <c r="C53" s="325"/>
      <c r="D53" s="325"/>
      <c r="E53" s="325"/>
      <c r="F53" s="325"/>
      <c r="G53" s="325"/>
      <c r="H53" s="325"/>
      <c r="I53" s="325"/>
      <c r="J53" s="97"/>
      <c r="K53" s="279" t="s">
        <v>203</v>
      </c>
      <c r="L53" s="157">
        <f>IF(M25&gt;F44,0,(IF(OR(I13&gt;0,D8="Arzt - Praxisneugründung"),F47,IF(AND(H39&lt;=36000,D8="Jungakademiker (12 Monate nach abgschlossenem Studium)"),F47,IF(D8="Arzt - Praxisübernahme",MIN("54000"-F45,F47*1.25),F47*(100/80))))))</f>
        <v>45000</v>
      </c>
      <c r="M53" s="97"/>
    </row>
    <row r="54" spans="1:13" s="98" customFormat="1" ht="12">
      <c r="A54" s="325"/>
      <c r="B54" s="325"/>
      <c r="C54" s="325"/>
      <c r="D54" s="325"/>
      <c r="E54" s="325"/>
      <c r="F54" s="325"/>
      <c r="G54" s="325"/>
      <c r="H54" s="325"/>
      <c r="I54" s="325"/>
      <c r="J54" s="97"/>
      <c r="K54" s="97"/>
      <c r="L54" s="97"/>
      <c r="M54" s="97"/>
    </row>
    <row r="55" spans="1:13" s="98" customFormat="1" ht="15.75" customHeight="1">
      <c r="A55" s="324" t="s">
        <v>80</v>
      </c>
      <c r="B55" s="324"/>
      <c r="C55" s="324"/>
      <c r="D55" s="324"/>
      <c r="E55" s="324"/>
      <c r="F55" s="324"/>
      <c r="G55" s="324"/>
      <c r="H55" s="324"/>
      <c r="I55" s="324"/>
      <c r="J55" s="97"/>
      <c r="K55" s="97"/>
      <c r="L55" s="97"/>
      <c r="M55" s="97"/>
    </row>
    <row r="56" spans="1:13" s="98" customFormat="1" ht="12">
      <c r="A56" s="324"/>
      <c r="B56" s="324"/>
      <c r="C56" s="324"/>
      <c r="D56" s="324"/>
      <c r="E56" s="324"/>
      <c r="F56" s="324"/>
      <c r="G56" s="324"/>
      <c r="H56" s="324"/>
      <c r="I56" s="324"/>
      <c r="J56" s="97"/>
      <c r="K56" s="97"/>
      <c r="L56" s="97"/>
      <c r="M56" s="97"/>
    </row>
    <row r="57" spans="1:13" s="77" customFormat="1" ht="15.75">
      <c r="A57" s="162"/>
      <c r="B57" s="162"/>
      <c r="C57" s="162"/>
      <c r="D57" s="162"/>
      <c r="E57" s="162"/>
      <c r="F57" s="162"/>
      <c r="G57" s="162"/>
      <c r="H57" s="162"/>
      <c r="I57" s="162"/>
      <c r="J57" s="76"/>
      <c r="K57" s="76"/>
      <c r="L57" s="76"/>
      <c r="M57" s="76"/>
    </row>
    <row r="58" spans="1:13" s="68" customFormat="1" ht="15.75">
      <c r="A58" s="163"/>
      <c r="B58" s="163"/>
      <c r="C58" s="164"/>
      <c r="D58" s="165"/>
      <c r="E58" s="164"/>
      <c r="F58" s="166"/>
      <c r="G58" s="164"/>
      <c r="H58" s="164"/>
      <c r="I58" s="127"/>
      <c r="J58" s="67"/>
      <c r="K58" s="67"/>
      <c r="L58" s="67"/>
      <c r="M58" s="67"/>
    </row>
    <row r="59" spans="1:13" s="68" customFormat="1" ht="15.75">
      <c r="A59" s="127" t="s">
        <v>81</v>
      </c>
      <c r="B59" s="127"/>
      <c r="C59" s="127"/>
      <c r="D59" s="165"/>
      <c r="E59" s="127" t="s">
        <v>82</v>
      </c>
      <c r="F59" s="165"/>
      <c r="G59" s="127"/>
      <c r="H59" s="127"/>
      <c r="I59" s="127"/>
      <c r="J59" s="67"/>
      <c r="K59" s="67"/>
      <c r="L59" s="67"/>
      <c r="M59" s="67"/>
    </row>
    <row r="60" ht="12.75" hidden="1"/>
    <row r="61" ht="12.75" hidden="1"/>
    <row r="62" ht="12.75" hidden="1"/>
    <row r="538" ht="12.75" hidden="1">
      <c r="A538" s="124">
        <v>80</v>
      </c>
    </row>
  </sheetData>
  <sheetProtection selectLockedCells="1"/>
  <mergeCells count="11">
    <mergeCell ref="A24:C24"/>
    <mergeCell ref="D12:H12"/>
    <mergeCell ref="A5:I5"/>
    <mergeCell ref="D8:H8"/>
    <mergeCell ref="D10:H10"/>
    <mergeCell ref="A15:I15"/>
    <mergeCell ref="A55:I56"/>
    <mergeCell ref="A53:I54"/>
    <mergeCell ref="A52:I52"/>
    <mergeCell ref="A25:C25"/>
    <mergeCell ref="A23:C23"/>
  </mergeCells>
  <conditionalFormatting sqref="F29">
    <cfRule type="cellIs" priority="1" dxfId="8" operator="equal" stopIfTrue="1">
      <formula>""</formula>
    </cfRule>
  </conditionalFormatting>
  <conditionalFormatting sqref="H38">
    <cfRule type="cellIs" priority="2" dxfId="3" operator="equal" stopIfTrue="1">
      <formula>""</formula>
    </cfRule>
  </conditionalFormatting>
  <conditionalFormatting sqref="A14">
    <cfRule type="cellIs" priority="3" dxfId="6" operator="notEqual" stopIfTrue="1">
      <formula>"Für den ausgewählten Beruf gibt es keine tarifliche Summenbegrenzung."</formula>
    </cfRule>
  </conditionalFormatting>
  <conditionalFormatting sqref="F37:F38">
    <cfRule type="cellIs" priority="4" dxfId="3" operator="equal" stopIfTrue="1">
      <formula>""</formula>
    </cfRule>
    <cfRule type="cellIs" priority="5" dxfId="0" operator="equal" stopIfTrue="1">
      <formula>""</formula>
    </cfRule>
  </conditionalFormatting>
  <conditionalFormatting sqref="F36">
    <cfRule type="cellIs" priority="6" dxfId="3" operator="equal" stopIfTrue="1">
      <formula>""</formula>
    </cfRule>
    <cfRule type="cellIs" priority="7" dxfId="2" operator="equal" stopIfTrue="1">
      <formula>""</formula>
    </cfRule>
  </conditionalFormatting>
  <conditionalFormatting sqref="H39">
    <cfRule type="cellIs" priority="8" dxfId="1" operator="notEqual" stopIfTrue="1">
      <formula>""""""</formula>
    </cfRule>
  </conditionalFormatting>
  <conditionalFormatting sqref="G38">
    <cfRule type="cellIs" priority="9" dxfId="0" operator="equal" stopIfTrue="1">
      <formula>""""""</formula>
    </cfRule>
  </conditionalFormatting>
  <dataValidations count="4">
    <dataValidation allowBlank="1" showInputMessage="1" showErrorMessage="1" promptTitle="Hinweis zur Anrechnung" prompt="Erwerbsunfähigkeitsrenten werden zu 50 % angerechnet." sqref="F27"/>
    <dataValidation allowBlank="1" showInputMessage="1" showErrorMessage="1" prompt="Anwartschaften aus einem Versorgungswerk werden zu 50 % angerechnet, sofern die privat abgeschlossenen BU/ EU Verträge 36.000 EUR übersteigen." sqref="F29"/>
    <dataValidation allowBlank="1" showInputMessage="1" showErrorMessage="1" promptTitle="Hinweis zur Anrechnung" prompt="Renten aus Schicht 3 werden zu 100 % angerechnet." sqref="F19:F21"/>
    <dataValidation allowBlank="1" showInputMessage="1" showErrorMessage="1" promptTitle="Hinweis zur Anrechnung" prompt="Renten aus Schicht 1 &amp; 2 werden bis 48.000 € zu 80 % angerechnet. Der Teil darüber hinaus zu 100 %." sqref="F23:F25"/>
  </dataValidations>
  <printOptions horizontalCentered="1" verticalCentered="1"/>
  <pageMargins left="0.4724409448818898" right="0.35433070866141736" top="0.38" bottom="0.1968503937007874" header="0.41" footer="0.196850393700787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Hallesche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Hallesche-Nationale KVaG</dc:creator>
  <cp:keywords/>
  <dc:description/>
  <cp:lastModifiedBy>Köll,Nadine HG-Dir vbl-pv</cp:lastModifiedBy>
  <cp:lastPrinted>2018-06-22T09:46:19Z</cp:lastPrinted>
  <dcterms:created xsi:type="dcterms:W3CDTF">2009-09-15T12:18:47Z</dcterms:created>
  <dcterms:modified xsi:type="dcterms:W3CDTF">2018-06-22T09:46:32Z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